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IROP\II_217_Aš\rozpočet+soupis prací\FINAL_kontrola_2\"/>
    </mc:Choice>
  </mc:AlternateContent>
  <bookViews>
    <workbookView xWindow="240" yWindow="120" windowWidth="14940" windowHeight="9225"/>
  </bookViews>
  <sheets>
    <sheet name="Souhrn" sheetId="1" r:id="rId1"/>
    <sheet name="0 - část000" sheetId="2" r:id="rId2"/>
    <sheet name="1 - část1" sheetId="3" r:id="rId3"/>
    <sheet name="2 - 101" sheetId="4" r:id="rId4"/>
    <sheet name="3 - 301" sheetId="5" r:id="rId5"/>
    <sheet name="4 - část2" sheetId="6" r:id="rId6"/>
    <sheet name="5 - 1" sheetId="7" r:id="rId7"/>
    <sheet name="6 - SO101.1" sheetId="8" r:id="rId8"/>
    <sheet name="7 - 2" sheetId="9" r:id="rId9"/>
    <sheet name="8 - SO102.1" sheetId="10" r:id="rId10"/>
    <sheet name="9 - SO102.4" sheetId="11" r:id="rId11"/>
    <sheet name="10 - SO102.4.1" sheetId="12" r:id="rId12"/>
    <sheet name="11 - SO102.4.2" sheetId="13" r:id="rId13"/>
    <sheet name="12 - SO102.4.3" sheetId="14" r:id="rId14"/>
    <sheet name="13 - 3" sheetId="15" r:id="rId15"/>
    <sheet name="14 - SO103.1" sheetId="16" r:id="rId16"/>
    <sheet name="15 - SO103.3" sheetId="17" r:id="rId17"/>
    <sheet name="16 - SO301" sheetId="18" r:id="rId18"/>
  </sheets>
  <definedNames>
    <definedName name="_xlnm.Print_Area" localSheetId="0">Souhrn!$A$1:$G$40</definedName>
    <definedName name="_xlnm.Print_Titles" localSheetId="0">Souhrn!$17:$19</definedName>
    <definedName name="_xlnm.Print_Area" localSheetId="1">'0 - část000'!$A$1:$M$108</definedName>
    <definedName name="_xlnm.Print_Titles" localSheetId="1">'0 - část000'!$22:$24</definedName>
    <definedName name="_xlnm.Print_Area" localSheetId="2">'1 - část1'!$A$1:$M$39</definedName>
    <definedName name="_xlnm.Print_Titles" localSheetId="2">'1 - část1'!$21:$23</definedName>
    <definedName name="_xlnm.Print_Area" localSheetId="3">'2 - 101'!$A$1:$M$278</definedName>
    <definedName name="_xlnm.Print_Titles" localSheetId="3">'2 - 101'!$27:$29</definedName>
    <definedName name="_xlnm.Print_Area" localSheetId="4">'3 - 301'!$A$1:$M$119</definedName>
    <definedName name="_xlnm.Print_Titles" localSheetId="4">'3 - 301'!$26:$28</definedName>
    <definedName name="_xlnm.Print_Area" localSheetId="5">'4 - část2'!$A$1:$M$39</definedName>
    <definedName name="_xlnm.Print_Titles" localSheetId="5">'4 - část2'!$21:$23</definedName>
    <definedName name="_xlnm.Print_Area" localSheetId="6">'5 - 1'!$A$1:$M$39</definedName>
    <definedName name="_xlnm.Print_Titles" localSheetId="6">'5 - 1'!$21:$23</definedName>
    <definedName name="_xlnm.Print_Area" localSheetId="7">'6 - SO101.1'!$A$1:$M$233</definedName>
    <definedName name="_xlnm.Print_Titles" localSheetId="7">'6 - SO101.1'!$27:$29</definedName>
    <definedName name="_xlnm.Print_Area" localSheetId="8">'7 - 2'!$A$1:$M$39</definedName>
    <definedName name="_xlnm.Print_Titles" localSheetId="8">'7 - 2'!$21:$23</definedName>
    <definedName name="_xlnm.Print_Area" localSheetId="9">'8 - SO102.1'!$A$1:$M$328</definedName>
    <definedName name="_xlnm.Print_Titles" localSheetId="9">'8 - SO102.1'!$27:$29</definedName>
    <definedName name="_xlnm.Print_Area" localSheetId="10">'9 - SO102.4'!$A$1:$M$39</definedName>
    <definedName name="_xlnm.Print_Titles" localSheetId="10">'9 - SO102.4'!$21:$23</definedName>
    <definedName name="_xlnm.Print_Area" localSheetId="11">'10 - SO102.4.1'!$A$1:$M$177</definedName>
    <definedName name="_xlnm.Print_Titles" localSheetId="11">'10 - SO102.4.1'!$28:$30</definedName>
    <definedName name="_xlnm.Print_Area" localSheetId="12">'11 - SO102.4.2'!$A$1:$M$128</definedName>
    <definedName name="_xlnm.Print_Titles" localSheetId="12">'11 - SO102.4.2'!$27:$29</definedName>
    <definedName name="_xlnm.Print_Area" localSheetId="13">'12 - SO102.4.3'!$A$1:$M$177</definedName>
    <definedName name="_xlnm.Print_Titles" localSheetId="13">'12 - SO102.4.3'!$28:$30</definedName>
    <definedName name="_xlnm.Print_Area" localSheetId="14">'13 - 3'!$A$1:$M$39</definedName>
    <definedName name="_xlnm.Print_Titles" localSheetId="14">'13 - 3'!$21:$23</definedName>
    <definedName name="_xlnm.Print_Area" localSheetId="15">'14 - SO103.1'!$A$1:$M$244</definedName>
    <definedName name="_xlnm.Print_Titles" localSheetId="15">'14 - SO103.1'!$26:$28</definedName>
    <definedName name="_xlnm.Print_Area" localSheetId="16">'15 - SO103.3'!$A$1:$M$197</definedName>
    <definedName name="_xlnm.Print_Titles" localSheetId="16">'15 - SO103.3'!$28:$30</definedName>
    <definedName name="_xlnm.Print_Area" localSheetId="17">'16 - SO301'!$A$1:$M$139</definedName>
    <definedName name="_xlnm.Print_Titles" localSheetId="17">'16 - SO301'!$26:$28</definedName>
  </definedNames>
  <calcPr/>
</workbook>
</file>

<file path=xl/calcChain.xml><?xml version="1.0" encoding="utf-8"?>
<calcChain xmlns="http://schemas.openxmlformats.org/spreadsheetml/2006/main">
  <c i="18" l="1" r="R117"/>
  <c r="I117"/>
  <c r="Q117"/>
  <c r="R112"/>
  <c r="R122"/>
  <c r="J112"/>
  <c r="I112"/>
  <c r="Q112"/>
  <c r="Q122"/>
  <c r="R104"/>
  <c r="Q104"/>
  <c r="I104"/>
  <c r="J104"/>
  <c r="L104"/>
  <c r="R99"/>
  <c r="Q99"/>
  <c r="I99"/>
  <c r="J99"/>
  <c r="L99"/>
  <c r="R94"/>
  <c r="I94"/>
  <c r="Q94"/>
  <c r="R89"/>
  <c r="I89"/>
  <c r="Q89"/>
  <c r="R84"/>
  <c r="Q84"/>
  <c r="J84"/>
  <c r="L84"/>
  <c r="I84"/>
  <c r="R79"/>
  <c r="I79"/>
  <c r="J79"/>
  <c r="L79"/>
  <c r="R74"/>
  <c r="R109"/>
  <c r="I74"/>
  <c r="Q74"/>
  <c r="R66"/>
  <c r="R71"/>
  <c r="I66"/>
  <c r="Q66"/>
  <c r="Q71"/>
  <c r="R58"/>
  <c r="I58"/>
  <c r="Q58"/>
  <c r="R53"/>
  <c r="I53"/>
  <c r="Q53"/>
  <c r="R48"/>
  <c r="I48"/>
  <c r="Q48"/>
  <c r="R43"/>
  <c r="R63"/>
  <c r="I43"/>
  <c r="Q43"/>
  <c r="Q63"/>
  <c r="R35"/>
  <c r="I35"/>
  <c r="J35"/>
  <c r="L35"/>
  <c r="R30"/>
  <c r="R40"/>
  <c r="I30"/>
  <c r="J30"/>
  <c r="H41"/>
  <c r="K20"/>
  <c r="A13"/>
  <c i="17" r="R175"/>
  <c r="I175"/>
  <c r="J175"/>
  <c r="L175"/>
  <c r="R170"/>
  <c r="I170"/>
  <c r="Q170"/>
  <c r="R165"/>
  <c r="I165"/>
  <c r="J165"/>
  <c r="L165"/>
  <c r="R160"/>
  <c r="I160"/>
  <c r="J160"/>
  <c r="L160"/>
  <c r="R155"/>
  <c r="I155"/>
  <c r="J155"/>
  <c r="L155"/>
  <c r="R150"/>
  <c r="I150"/>
  <c r="J150"/>
  <c r="L150"/>
  <c r="R145"/>
  <c r="I145"/>
  <c r="J145"/>
  <c r="L145"/>
  <c r="R140"/>
  <c r="R180"/>
  <c r="I140"/>
  <c r="J140"/>
  <c r="R132"/>
  <c r="I132"/>
  <c r="J132"/>
  <c r="L132"/>
  <c r="R127"/>
  <c r="R137"/>
  <c r="I127"/>
  <c r="Q127"/>
  <c r="R119"/>
  <c r="I119"/>
  <c r="Q119"/>
  <c r="R114"/>
  <c r="R124"/>
  <c r="I114"/>
  <c r="Q114"/>
  <c r="Q124"/>
  <c r="R106"/>
  <c r="I106"/>
  <c r="Q106"/>
  <c r="R101"/>
  <c r="I101"/>
  <c r="J101"/>
  <c r="L101"/>
  <c r="R96"/>
  <c r="R111"/>
  <c r="I96"/>
  <c r="Q96"/>
  <c r="R88"/>
  <c r="R93"/>
  <c r="I88"/>
  <c r="J88"/>
  <c r="H93"/>
  <c r="R80"/>
  <c r="I80"/>
  <c r="J80"/>
  <c r="L80"/>
  <c r="R75"/>
  <c r="I75"/>
  <c r="J75"/>
  <c r="L75"/>
  <c r="R70"/>
  <c r="I70"/>
  <c r="Q70"/>
  <c r="R65"/>
  <c r="J65"/>
  <c r="L65"/>
  <c r="I65"/>
  <c r="Q65"/>
  <c r="R60"/>
  <c r="I60"/>
  <c r="J60"/>
  <c r="L60"/>
  <c r="R55"/>
  <c r="I55"/>
  <c r="Q55"/>
  <c r="R50"/>
  <c r="R85"/>
  <c r="I50"/>
  <c r="Q50"/>
  <c r="R42"/>
  <c r="I42"/>
  <c r="Q42"/>
  <c r="R37"/>
  <c r="I37"/>
  <c r="Q37"/>
  <c r="R32"/>
  <c r="R47"/>
  <c r="I32"/>
  <c r="Q32"/>
  <c r="Q47"/>
  <c r="A13"/>
  <c i="16" r="R222"/>
  <c r="I222"/>
  <c r="Q222"/>
  <c r="R217"/>
  <c r="I217"/>
  <c r="Q217"/>
  <c r="R212"/>
  <c r="I212"/>
  <c r="Q212"/>
  <c r="R207"/>
  <c r="I207"/>
  <c r="Q207"/>
  <c r="R202"/>
  <c r="I202"/>
  <c r="Q202"/>
  <c r="R197"/>
  <c r="R227"/>
  <c r="I197"/>
  <c r="Q197"/>
  <c r="Q227"/>
  <c r="R189"/>
  <c r="R194"/>
  <c r="I189"/>
  <c r="Q189"/>
  <c r="Q194"/>
  <c r="R181"/>
  <c r="I181"/>
  <c r="Q181"/>
  <c r="R176"/>
  <c r="I176"/>
  <c r="Q176"/>
  <c r="R171"/>
  <c r="I171"/>
  <c r="J171"/>
  <c r="L171"/>
  <c r="R166"/>
  <c r="I166"/>
  <c r="Q166"/>
  <c r="R161"/>
  <c r="I161"/>
  <c r="Q161"/>
  <c r="R156"/>
  <c r="I156"/>
  <c r="J156"/>
  <c r="L156"/>
  <c r="R151"/>
  <c r="I151"/>
  <c r="Q151"/>
  <c r="R146"/>
  <c r="I146"/>
  <c r="Q146"/>
  <c r="R141"/>
  <c r="I141"/>
  <c r="J141"/>
  <c r="L141"/>
  <c r="R136"/>
  <c r="R186"/>
  <c r="I136"/>
  <c r="Q136"/>
  <c r="R128"/>
  <c r="I128"/>
  <c r="Q128"/>
  <c r="R123"/>
  <c r="I123"/>
  <c r="Q123"/>
  <c r="R118"/>
  <c r="I118"/>
  <c r="J118"/>
  <c r="L118"/>
  <c r="R113"/>
  <c r="I113"/>
  <c r="J113"/>
  <c r="L113"/>
  <c r="R108"/>
  <c r="I108"/>
  <c r="Q108"/>
  <c r="R103"/>
  <c r="I103"/>
  <c r="J103"/>
  <c r="L103"/>
  <c r="R98"/>
  <c r="I98"/>
  <c r="Q98"/>
  <c r="R93"/>
  <c r="I93"/>
  <c r="J93"/>
  <c r="L93"/>
  <c r="R88"/>
  <c r="I88"/>
  <c r="J88"/>
  <c r="L88"/>
  <c r="R83"/>
  <c r="I83"/>
  <c r="J83"/>
  <c r="L83"/>
  <c r="R78"/>
  <c r="I78"/>
  <c r="Q78"/>
  <c r="R73"/>
  <c r="I73"/>
  <c r="Q73"/>
  <c r="R68"/>
  <c r="I68"/>
  <c r="Q68"/>
  <c r="R63"/>
  <c r="I63"/>
  <c r="Q63"/>
  <c r="R58"/>
  <c r="I58"/>
  <c r="Q58"/>
  <c r="R53"/>
  <c r="R133"/>
  <c r="I53"/>
  <c r="Q53"/>
  <c r="R45"/>
  <c r="I45"/>
  <c r="J45"/>
  <c r="L45"/>
  <c r="R40"/>
  <c r="I40"/>
  <c r="Q40"/>
  <c r="R35"/>
  <c r="I35"/>
  <c r="J35"/>
  <c r="L35"/>
  <c r="R30"/>
  <c r="R50"/>
  <c r="J30"/>
  <c r="I30"/>
  <c r="Q30"/>
  <c r="A13"/>
  <c i="15" r="A13"/>
  <c r="S11"/>
  <c r="R11"/>
  <c i="14" r="R155"/>
  <c r="I155"/>
  <c r="Q155"/>
  <c r="R150"/>
  <c r="I150"/>
  <c r="Q150"/>
  <c r="R145"/>
  <c r="Q145"/>
  <c r="I145"/>
  <c r="J145"/>
  <c r="L145"/>
  <c r="R140"/>
  <c r="I140"/>
  <c r="Q140"/>
  <c r="R135"/>
  <c r="I135"/>
  <c r="J135"/>
  <c r="L135"/>
  <c r="R130"/>
  <c r="R160"/>
  <c r="I130"/>
  <c r="Q130"/>
  <c r="R122"/>
  <c r="I122"/>
  <c r="Q122"/>
  <c r="R117"/>
  <c r="R127"/>
  <c r="I117"/>
  <c r="Q117"/>
  <c r="Q127"/>
  <c r="R109"/>
  <c r="I109"/>
  <c r="Q109"/>
  <c r="R104"/>
  <c r="R114"/>
  <c r="I104"/>
  <c r="Q104"/>
  <c r="Q114"/>
  <c r="R96"/>
  <c r="I96"/>
  <c r="J96"/>
  <c r="L96"/>
  <c r="R91"/>
  <c r="I91"/>
  <c r="Q91"/>
  <c r="R86"/>
  <c r="I86"/>
  <c r="Q86"/>
  <c r="R81"/>
  <c r="R101"/>
  <c r="I81"/>
  <c r="Q81"/>
  <c r="R73"/>
  <c r="I73"/>
  <c r="Q73"/>
  <c r="R68"/>
  <c r="I68"/>
  <c r="Q68"/>
  <c r="R63"/>
  <c r="I63"/>
  <c r="Q63"/>
  <c r="R58"/>
  <c r="R78"/>
  <c r="I58"/>
  <c r="Q58"/>
  <c r="Q78"/>
  <c r="R50"/>
  <c r="R55"/>
  <c r="I50"/>
  <c r="Q50"/>
  <c r="Q55"/>
  <c r="R42"/>
  <c r="I42"/>
  <c r="Q42"/>
  <c r="R37"/>
  <c r="I37"/>
  <c r="Q37"/>
  <c r="R32"/>
  <c r="R47"/>
  <c r="I32"/>
  <c r="Q32"/>
  <c r="Q47"/>
  <c r="A13"/>
  <c i="13" r="R106"/>
  <c r="I106"/>
  <c r="Q106"/>
  <c r="R101"/>
  <c r="I101"/>
  <c r="Q101"/>
  <c r="R96"/>
  <c r="R111"/>
  <c r="I96"/>
  <c r="Q96"/>
  <c r="Q111"/>
  <c r="R88"/>
  <c r="Q88"/>
  <c r="I88"/>
  <c r="J88"/>
  <c r="L88"/>
  <c r="R83"/>
  <c r="R93"/>
  <c r="I83"/>
  <c r="J83"/>
  <c r="H94"/>
  <c r="K24"/>
  <c r="R75"/>
  <c r="I75"/>
  <c r="J75"/>
  <c r="L75"/>
  <c r="R70"/>
  <c r="R80"/>
  <c r="I70"/>
  <c r="Q70"/>
  <c r="R62"/>
  <c r="I62"/>
  <c r="J62"/>
  <c r="L62"/>
  <c r="R57"/>
  <c r="I57"/>
  <c r="Q57"/>
  <c r="R52"/>
  <c r="R67"/>
  <c r="I52"/>
  <c r="Q52"/>
  <c r="R44"/>
  <c r="R49"/>
  <c r="I44"/>
  <c r="J44"/>
  <c r="H49"/>
  <c r="R36"/>
  <c r="I36"/>
  <c r="Q36"/>
  <c r="R31"/>
  <c r="R41"/>
  <c r="I31"/>
  <c r="Q31"/>
  <c r="Q41"/>
  <c r="A13"/>
  <c i="12" r="R155"/>
  <c r="I155"/>
  <c r="J155"/>
  <c r="L155"/>
  <c r="R150"/>
  <c r="I150"/>
  <c r="Q150"/>
  <c r="R145"/>
  <c r="I145"/>
  <c r="Q145"/>
  <c r="R140"/>
  <c r="I140"/>
  <c r="Q140"/>
  <c r="R135"/>
  <c r="I135"/>
  <c r="Q135"/>
  <c r="R130"/>
  <c r="R160"/>
  <c r="I130"/>
  <c r="Q130"/>
  <c r="R122"/>
  <c r="R127"/>
  <c r="I122"/>
  <c r="Q122"/>
  <c r="Q127"/>
  <c r="R114"/>
  <c r="I114"/>
  <c r="Q114"/>
  <c r="R109"/>
  <c r="R119"/>
  <c r="I109"/>
  <c r="Q109"/>
  <c r="Q119"/>
  <c r="R101"/>
  <c r="I101"/>
  <c r="Q101"/>
  <c r="R96"/>
  <c r="I96"/>
  <c r="Q96"/>
  <c r="R91"/>
  <c r="R106"/>
  <c r="I91"/>
  <c r="J91"/>
  <c r="L91"/>
  <c r="R83"/>
  <c r="I83"/>
  <c r="J83"/>
  <c r="L83"/>
  <c r="R78"/>
  <c r="I78"/>
  <c r="J78"/>
  <c r="L78"/>
  <c r="R73"/>
  <c r="R88"/>
  <c r="I73"/>
  <c r="Q73"/>
  <c r="R65"/>
  <c r="I65"/>
  <c r="Q65"/>
  <c r="R60"/>
  <c r="I60"/>
  <c r="Q60"/>
  <c r="R55"/>
  <c r="I55"/>
  <c r="Q55"/>
  <c r="R50"/>
  <c r="I50"/>
  <c r="Q50"/>
  <c r="R45"/>
  <c r="R70"/>
  <c r="Q45"/>
  <c r="Q70"/>
  <c r="I45"/>
  <c r="J45"/>
  <c r="R37"/>
  <c r="I37"/>
  <c r="Q37"/>
  <c r="R32"/>
  <c r="R42"/>
  <c r="I32"/>
  <c r="J32"/>
  <c r="A13"/>
  <c i="11" r="A13"/>
  <c r="S11"/>
  <c r="R11"/>
  <c i="10" r="R306"/>
  <c r="I306"/>
  <c r="J306"/>
  <c r="L306"/>
  <c r="R301"/>
  <c r="I301"/>
  <c r="Q301"/>
  <c r="R296"/>
  <c r="I296"/>
  <c r="Q296"/>
  <c r="R291"/>
  <c r="I291"/>
  <c r="Q291"/>
  <c r="R286"/>
  <c r="I286"/>
  <c r="Q286"/>
  <c r="R281"/>
  <c r="I281"/>
  <c r="Q281"/>
  <c r="R276"/>
  <c r="I276"/>
  <c r="Q276"/>
  <c r="R271"/>
  <c r="I271"/>
  <c r="J271"/>
  <c r="L271"/>
  <c r="R266"/>
  <c r="I266"/>
  <c r="J266"/>
  <c r="L266"/>
  <c r="R261"/>
  <c r="I261"/>
  <c r="J261"/>
  <c r="L261"/>
  <c r="R256"/>
  <c r="R311"/>
  <c r="I256"/>
  <c r="Q256"/>
  <c r="R248"/>
  <c r="I248"/>
  <c r="J248"/>
  <c r="L248"/>
  <c r="R243"/>
  <c r="I243"/>
  <c r="Q243"/>
  <c r="R238"/>
  <c r="I238"/>
  <c r="Q238"/>
  <c r="R233"/>
  <c r="R253"/>
  <c r="I233"/>
  <c r="J233"/>
  <c r="R225"/>
  <c r="I225"/>
  <c r="J225"/>
  <c r="L225"/>
  <c r="R220"/>
  <c r="I220"/>
  <c r="Q220"/>
  <c r="R215"/>
  <c r="I215"/>
  <c r="Q215"/>
  <c r="R210"/>
  <c r="I210"/>
  <c r="J210"/>
  <c r="L210"/>
  <c r="R205"/>
  <c r="I205"/>
  <c r="Q205"/>
  <c r="R200"/>
  <c r="I200"/>
  <c r="J200"/>
  <c r="L200"/>
  <c r="R195"/>
  <c r="I195"/>
  <c r="Q195"/>
  <c r="R190"/>
  <c r="I190"/>
  <c r="Q190"/>
  <c r="R185"/>
  <c r="I185"/>
  <c r="J185"/>
  <c r="L185"/>
  <c r="R180"/>
  <c r="I180"/>
  <c r="Q180"/>
  <c r="R175"/>
  <c r="I175"/>
  <c r="Q175"/>
  <c r="R170"/>
  <c r="I170"/>
  <c r="Q170"/>
  <c r="R165"/>
  <c r="R230"/>
  <c r="I165"/>
  <c r="Q165"/>
  <c r="R157"/>
  <c r="R162"/>
  <c r="I157"/>
  <c r="Q157"/>
  <c r="Q162"/>
  <c r="R149"/>
  <c r="I149"/>
  <c r="J149"/>
  <c r="L149"/>
  <c r="R144"/>
  <c r="I144"/>
  <c r="Q144"/>
  <c r="R139"/>
  <c r="I139"/>
  <c r="Q139"/>
  <c r="R134"/>
  <c r="I134"/>
  <c r="Q134"/>
  <c r="R129"/>
  <c r="I129"/>
  <c r="Q129"/>
  <c r="R124"/>
  <c r="I124"/>
  <c r="Q124"/>
  <c r="R119"/>
  <c r="I119"/>
  <c r="J119"/>
  <c r="L119"/>
  <c r="R114"/>
  <c r="I114"/>
  <c r="Q114"/>
  <c r="R109"/>
  <c r="I109"/>
  <c r="J109"/>
  <c r="L109"/>
  <c r="R104"/>
  <c r="I104"/>
  <c r="J104"/>
  <c r="L104"/>
  <c r="R99"/>
  <c r="I99"/>
  <c r="Q99"/>
  <c r="R94"/>
  <c r="I94"/>
  <c r="Q94"/>
  <c r="R89"/>
  <c r="I89"/>
  <c r="J89"/>
  <c r="L89"/>
  <c r="R84"/>
  <c r="I84"/>
  <c r="Q84"/>
  <c r="R79"/>
  <c r="I79"/>
  <c r="J79"/>
  <c r="L79"/>
  <c r="R74"/>
  <c r="I74"/>
  <c r="Q74"/>
  <c r="R69"/>
  <c r="I69"/>
  <c r="J69"/>
  <c r="L69"/>
  <c r="R64"/>
  <c r="I64"/>
  <c r="Q64"/>
  <c r="R59"/>
  <c r="R154"/>
  <c r="I59"/>
  <c r="Q59"/>
  <c r="R51"/>
  <c r="I51"/>
  <c r="Q51"/>
  <c r="R46"/>
  <c r="I46"/>
  <c r="J46"/>
  <c r="L46"/>
  <c r="R41"/>
  <c r="I41"/>
  <c r="J41"/>
  <c r="L41"/>
  <c r="R36"/>
  <c r="I36"/>
  <c r="Q36"/>
  <c r="R31"/>
  <c r="R56"/>
  <c r="I31"/>
  <c r="J31"/>
  <c r="A13"/>
  <c i="9" r="A13"/>
  <c r="S11"/>
  <c r="R11"/>
  <c i="8" r="R211"/>
  <c r="I211"/>
  <c r="Q211"/>
  <c r="R206"/>
  <c r="I206"/>
  <c r="Q206"/>
  <c r="R201"/>
  <c r="I201"/>
  <c r="Q201"/>
  <c r="R196"/>
  <c r="I196"/>
  <c r="Q196"/>
  <c r="R191"/>
  <c r="I191"/>
  <c r="Q191"/>
  <c r="R186"/>
  <c r="R216"/>
  <c r="I186"/>
  <c r="Q186"/>
  <c r="Q216"/>
  <c r="R178"/>
  <c r="R183"/>
  <c r="I178"/>
  <c r="J178"/>
  <c r="H183"/>
  <c r="R170"/>
  <c r="I170"/>
  <c r="J170"/>
  <c r="L170"/>
  <c r="R165"/>
  <c r="I165"/>
  <c r="Q165"/>
  <c r="R160"/>
  <c r="I160"/>
  <c r="J160"/>
  <c r="L160"/>
  <c r="R155"/>
  <c r="I155"/>
  <c r="J155"/>
  <c r="L155"/>
  <c r="R150"/>
  <c r="I150"/>
  <c r="J150"/>
  <c r="L150"/>
  <c r="R145"/>
  <c r="I145"/>
  <c r="J145"/>
  <c r="L145"/>
  <c r="R140"/>
  <c r="I140"/>
  <c r="Q140"/>
  <c r="R135"/>
  <c r="I135"/>
  <c r="Q135"/>
  <c r="R130"/>
  <c r="R175"/>
  <c r="I130"/>
  <c r="J130"/>
  <c r="R122"/>
  <c r="R127"/>
  <c r="I122"/>
  <c r="J122"/>
  <c r="H128"/>
  <c r="K22"/>
  <c r="R114"/>
  <c r="I114"/>
  <c r="J114"/>
  <c r="L114"/>
  <c r="R109"/>
  <c r="I109"/>
  <c r="Q109"/>
  <c r="R104"/>
  <c r="I104"/>
  <c r="J104"/>
  <c r="L104"/>
  <c r="R99"/>
  <c r="I99"/>
  <c r="Q99"/>
  <c r="R94"/>
  <c r="I94"/>
  <c r="J94"/>
  <c r="L94"/>
  <c r="R89"/>
  <c r="I89"/>
  <c r="Q89"/>
  <c r="R84"/>
  <c r="I84"/>
  <c r="Q84"/>
  <c r="R79"/>
  <c r="I79"/>
  <c r="Q79"/>
  <c r="R74"/>
  <c r="I74"/>
  <c r="J74"/>
  <c r="L74"/>
  <c r="R69"/>
  <c r="I69"/>
  <c r="Q69"/>
  <c r="R64"/>
  <c r="I64"/>
  <c r="J64"/>
  <c r="L64"/>
  <c r="R59"/>
  <c r="I59"/>
  <c r="J59"/>
  <c r="L59"/>
  <c r="R54"/>
  <c r="I54"/>
  <c r="Q54"/>
  <c r="R49"/>
  <c r="R119"/>
  <c r="I49"/>
  <c r="Q49"/>
  <c r="R41"/>
  <c r="I41"/>
  <c r="J41"/>
  <c r="L41"/>
  <c r="R36"/>
  <c r="I36"/>
  <c r="Q36"/>
  <c r="R31"/>
  <c r="R46"/>
  <c r="I31"/>
  <c r="Q31"/>
  <c r="A13"/>
  <c i="7" r="A13"/>
  <c r="S11"/>
  <c r="R11"/>
  <c i="6" r="A13"/>
  <c r="S11"/>
  <c r="R11"/>
  <c i="5" r="R97"/>
  <c r="R102"/>
  <c r="I97"/>
  <c r="Q97"/>
  <c r="Q102"/>
  <c r="R89"/>
  <c r="I89"/>
  <c r="Q89"/>
  <c r="R84"/>
  <c r="I84"/>
  <c r="J84"/>
  <c r="L84"/>
  <c r="R79"/>
  <c r="I79"/>
  <c r="Q79"/>
  <c r="R74"/>
  <c r="R94"/>
  <c r="I74"/>
  <c r="Q74"/>
  <c r="R66"/>
  <c r="R71"/>
  <c r="I66"/>
  <c r="J66"/>
  <c r="H71"/>
  <c r="R58"/>
  <c r="I58"/>
  <c r="Q58"/>
  <c r="R53"/>
  <c r="I53"/>
  <c r="Q53"/>
  <c r="R48"/>
  <c r="I48"/>
  <c r="Q48"/>
  <c r="R43"/>
  <c r="I43"/>
  <c r="J43"/>
  <c r="L43"/>
  <c r="R38"/>
  <c r="R63"/>
  <c r="I38"/>
  <c r="Q38"/>
  <c r="R30"/>
  <c r="R35"/>
  <c r="I30"/>
  <c r="J30"/>
  <c r="H36"/>
  <c r="K20"/>
  <c r="A13"/>
  <c i="4" r="R256"/>
  <c r="I256"/>
  <c r="Q256"/>
  <c r="R251"/>
  <c r="Q251"/>
  <c r="I251"/>
  <c r="J251"/>
  <c r="L251"/>
  <c r="R246"/>
  <c r="I246"/>
  <c r="Q246"/>
  <c r="R241"/>
  <c r="I241"/>
  <c r="Q241"/>
  <c r="R236"/>
  <c r="I236"/>
  <c r="Q236"/>
  <c r="R231"/>
  <c r="I231"/>
  <c r="Q231"/>
  <c r="R226"/>
  <c r="I226"/>
  <c r="Q226"/>
  <c r="R221"/>
  <c r="I221"/>
  <c r="Q221"/>
  <c r="R216"/>
  <c r="I216"/>
  <c r="Q216"/>
  <c r="R211"/>
  <c r="I211"/>
  <c r="J211"/>
  <c r="L211"/>
  <c r="R206"/>
  <c r="R261"/>
  <c r="I206"/>
  <c r="Q206"/>
  <c r="R198"/>
  <c r="I198"/>
  <c r="Q198"/>
  <c r="R193"/>
  <c r="I193"/>
  <c r="Q193"/>
  <c r="R188"/>
  <c r="R203"/>
  <c r="I188"/>
  <c r="Q188"/>
  <c r="Q203"/>
  <c r="R180"/>
  <c r="I180"/>
  <c r="J180"/>
  <c r="L180"/>
  <c r="R175"/>
  <c r="I175"/>
  <c r="J175"/>
  <c r="L175"/>
  <c r="R170"/>
  <c r="I170"/>
  <c r="Q170"/>
  <c r="R165"/>
  <c r="I165"/>
  <c r="Q165"/>
  <c r="R160"/>
  <c r="I160"/>
  <c r="Q160"/>
  <c r="R155"/>
  <c r="I155"/>
  <c r="J155"/>
  <c r="L155"/>
  <c r="R150"/>
  <c r="R185"/>
  <c r="I150"/>
  <c r="J150"/>
  <c r="R142"/>
  <c r="I142"/>
  <c r="J142"/>
  <c r="L142"/>
  <c r="R137"/>
  <c r="I137"/>
  <c r="J137"/>
  <c r="L137"/>
  <c r="R132"/>
  <c r="R147"/>
  <c r="I132"/>
  <c r="J132"/>
  <c r="H148"/>
  <c r="K22"/>
  <c r="R124"/>
  <c r="I124"/>
  <c r="Q124"/>
  <c r="R119"/>
  <c r="Q119"/>
  <c r="I119"/>
  <c r="J119"/>
  <c r="L119"/>
  <c r="R114"/>
  <c r="I114"/>
  <c r="Q114"/>
  <c r="R109"/>
  <c r="I109"/>
  <c r="Q109"/>
  <c r="R104"/>
  <c r="I104"/>
  <c r="Q104"/>
  <c r="R99"/>
  <c r="I99"/>
  <c r="Q99"/>
  <c r="R94"/>
  <c r="I94"/>
  <c r="Q94"/>
  <c r="R89"/>
  <c r="I89"/>
  <c r="Q89"/>
  <c r="R84"/>
  <c r="I84"/>
  <c r="J84"/>
  <c r="L84"/>
  <c r="R79"/>
  <c r="I79"/>
  <c r="J79"/>
  <c r="L79"/>
  <c r="R74"/>
  <c r="I74"/>
  <c r="Q74"/>
  <c r="R69"/>
  <c r="I69"/>
  <c r="J69"/>
  <c r="L69"/>
  <c r="R64"/>
  <c r="I64"/>
  <c r="Q64"/>
  <c r="R59"/>
  <c r="I59"/>
  <c r="Q59"/>
  <c r="R54"/>
  <c r="R129"/>
  <c r="I54"/>
  <c r="J54"/>
  <c r="R46"/>
  <c r="I46"/>
  <c r="J46"/>
  <c r="L46"/>
  <c r="R41"/>
  <c r="I41"/>
  <c r="Q41"/>
  <c r="R36"/>
  <c r="I36"/>
  <c r="Q36"/>
  <c r="R31"/>
  <c r="R51"/>
  <c r="I31"/>
  <c r="J31"/>
  <c r="L31"/>
  <c r="A13"/>
  <c i="3" r="A13"/>
  <c r="S11"/>
  <c r="R11"/>
  <c i="2" r="R86"/>
  <c r="I86"/>
  <c r="J86"/>
  <c r="L86"/>
  <c r="R81"/>
  <c r="J81"/>
  <c r="L81"/>
  <c r="I81"/>
  <c r="Q81"/>
  <c r="R76"/>
  <c r="I76"/>
  <c r="J76"/>
  <c r="L76"/>
  <c r="R71"/>
  <c r="I71"/>
  <c r="Q71"/>
  <c r="R66"/>
  <c r="I66"/>
  <c r="J66"/>
  <c r="L66"/>
  <c r="R61"/>
  <c r="I61"/>
  <c r="J61"/>
  <c r="L61"/>
  <c r="R56"/>
  <c r="I56"/>
  <c r="J56"/>
  <c r="L56"/>
  <c r="R51"/>
  <c r="I51"/>
  <c r="Q51"/>
  <c r="R46"/>
  <c r="I46"/>
  <c r="Q46"/>
  <c r="R41"/>
  <c r="I41"/>
  <c r="Q41"/>
  <c r="R36"/>
  <c r="I36"/>
  <c r="Q36"/>
  <c r="R31"/>
  <c r="I31"/>
  <c r="J31"/>
  <c r="L31"/>
  <c r="R26"/>
  <c r="R91"/>
  <c r="I26"/>
  <c r="J26"/>
  <c r="A13"/>
  <c i="1" r="S33"/>
  <c r="F33"/>
  <c r="D33"/>
  <c r="S29"/>
  <c r="F29"/>
  <c r="D29"/>
  <c r="S27"/>
  <c r="F27"/>
  <c r="D27"/>
  <c r="S25"/>
  <c r="F25"/>
  <c r="D25"/>
  <c r="S24"/>
  <c r="F24"/>
  <c r="D24"/>
  <c r="S21"/>
  <c r="F21"/>
  <c r="D21"/>
  <c i="2" l="1" r="L26"/>
  <c r="Q31"/>
  <c r="J36"/>
  <c r="L36"/>
  <c r="J46"/>
  <c r="L46"/>
  <c r="J51"/>
  <c r="L51"/>
  <c r="Q56"/>
  <c r="Q61"/>
  <c r="Q66"/>
  <c r="Q76"/>
  <c r="Q86"/>
  <c i="4" r="Q31"/>
  <c r="J36"/>
  <c r="L36"/>
  <c r="L52"/>
  <c r="J41"/>
  <c r="L41"/>
  <c r="Q46"/>
  <c r="H51"/>
  <c r="L51"/>
  <c r="J51"/>
  <c r="J52"/>
  <c r="L54"/>
  <c r="J64"/>
  <c r="L64"/>
  <c r="J74"/>
  <c r="L74"/>
  <c r="Q84"/>
  <c r="J124"/>
  <c r="L124"/>
  <c r="Q132"/>
  <c r="Q142"/>
  <c r="L150"/>
  <c r="Q155"/>
  <c r="J193"/>
  <c r="L193"/>
  <c r="J198"/>
  <c r="L198"/>
  <c r="Q211"/>
  <c r="Q261"/>
  <c r="J216"/>
  <c r="L216"/>
  <c r="J221"/>
  <c r="L221"/>
  <c r="J231"/>
  <c r="L231"/>
  <c r="J236"/>
  <c r="L236"/>
  <c r="J256"/>
  <c r="L256"/>
  <c i="5" r="Q30"/>
  <c r="Q35"/>
  <c r="J38"/>
  <c r="J53"/>
  <c r="L53"/>
  <c r="Q66"/>
  <c r="Q71"/>
  <c r="H72"/>
  <c r="K22"/>
  <c r="J74"/>
  <c r="L74"/>
  <c r="Q84"/>
  <c r="Q94"/>
  <c r="J89"/>
  <c r="L89"/>
  <c i="8" r="J31"/>
  <c r="Q41"/>
  <c r="Q46"/>
  <c r="J49"/>
  <c r="L49"/>
  <c r="J54"/>
  <c r="L54"/>
  <c r="Q64"/>
  <c r="Q74"/>
  <c r="J79"/>
  <c r="L79"/>
  <c r="J84"/>
  <c r="L84"/>
  <c r="J89"/>
  <c r="L89"/>
  <c r="Q104"/>
  <c r="J109"/>
  <c r="L109"/>
  <c r="Q114"/>
  <c r="Q122"/>
  <c r="Q127"/>
  <c r="L130"/>
  <c r="Q145"/>
  <c r="Q160"/>
  <c r="Q170"/>
  <c r="Q178"/>
  <c r="Q183"/>
  <c r="J186"/>
  <c r="J191"/>
  <c r="L191"/>
  <c r="J206"/>
  <c r="L206"/>
  <c i="10" r="Q31"/>
  <c r="J36"/>
  <c r="L36"/>
  <c r="Q46"/>
  <c r="J51"/>
  <c r="L51"/>
  <c r="J59"/>
  <c r="J64"/>
  <c r="L64"/>
  <c r="Q69"/>
  <c r="Q154"/>
  <c r="J74"/>
  <c r="L74"/>
  <c r="Q79"/>
  <c r="Q89"/>
  <c r="J94"/>
  <c r="L94"/>
  <c r="Q104"/>
  <c r="J129"/>
  <c r="L129"/>
  <c r="J134"/>
  <c r="L134"/>
  <c r="J144"/>
  <c r="L144"/>
  <c r="Q149"/>
  <c r="J157"/>
  <c r="H162"/>
  <c r="J175"/>
  <c r="L175"/>
  <c r="Q185"/>
  <c r="Q230"/>
  <c r="J190"/>
  <c r="L190"/>
  <c r="J195"/>
  <c r="L195"/>
  <c r="Q200"/>
  <c r="J205"/>
  <c r="L205"/>
  <c r="Q210"/>
  <c r="J220"/>
  <c r="L220"/>
  <c r="Q225"/>
  <c r="L233"/>
  <c r="J256"/>
  <c r="Q271"/>
  <c r="J281"/>
  <c r="L281"/>
  <c r="J296"/>
  <c r="L296"/>
  <c r="Q306"/>
  <c i="12" r="Q32"/>
  <c r="Q42"/>
  <c r="J37"/>
  <c r="L37"/>
  <c r="H42"/>
  <c r="L45"/>
  <c r="J50"/>
  <c r="L50"/>
  <c r="J55"/>
  <c r="L55"/>
  <c r="J60"/>
  <c r="L60"/>
  <c r="J65"/>
  <c r="L65"/>
  <c r="Q78"/>
  <c r="Q88"/>
  <c r="Q83"/>
  <c r="Q91"/>
  <c r="Q106"/>
  <c r="J109"/>
  <c r="L109"/>
  <c r="L119"/>
  <c r="J114"/>
  <c r="L114"/>
  <c r="J122"/>
  <c r="H128"/>
  <c r="K25"/>
  <c r="J130"/>
  <c r="J135"/>
  <c r="L135"/>
  <c r="J140"/>
  <c r="L140"/>
  <c r="J145"/>
  <c r="L145"/>
  <c r="J150"/>
  <c r="L150"/>
  <c r="Q155"/>
  <c r="Q160"/>
  <c i="13" r="J31"/>
  <c r="J36"/>
  <c r="L36"/>
  <c r="L44"/>
  <c r="L50"/>
  <c r="L21"/>
  <c r="J52"/>
  <c r="Q62"/>
  <c r="Q67"/>
  <c r="L83"/>
  <c r="L94"/>
  <c r="L24"/>
  <c r="Q83"/>
  <c r="Q93"/>
  <c r="H93"/>
  <c r="J106"/>
  <c r="L106"/>
  <c i="14" r="J32"/>
  <c r="J42"/>
  <c r="L42"/>
  <c r="J50"/>
  <c r="H56"/>
  <c r="K21"/>
  <c r="J81"/>
  <c r="J91"/>
  <c r="L91"/>
  <c r="Q96"/>
  <c r="Q101"/>
  <c r="J109"/>
  <c r="L109"/>
  <c r="J130"/>
  <c r="Q135"/>
  <c r="Q160"/>
  <c r="J150"/>
  <c r="L150"/>
  <c r="J155"/>
  <c r="L155"/>
  <c i="16" r="L30"/>
  <c r="Q35"/>
  <c r="Q50"/>
  <c r="Q45"/>
  <c r="J53"/>
  <c r="Q83"/>
  <c r="Q133"/>
  <c r="Q88"/>
  <c r="Q93"/>
  <c r="Q113"/>
  <c r="Q118"/>
  <c r="J123"/>
  <c r="L123"/>
  <c r="Q141"/>
  <c r="Q186"/>
  <c r="Q156"/>
  <c r="J161"/>
  <c r="L161"/>
  <c r="J197"/>
  <c i="17" r="J32"/>
  <c r="J50"/>
  <c r="Q60"/>
  <c r="Q85"/>
  <c r="J70"/>
  <c r="L70"/>
  <c r="Q75"/>
  <c r="Q80"/>
  <c r="Q88"/>
  <c r="Q93"/>
  <c r="H94"/>
  <c r="K22"/>
  <c r="Q101"/>
  <c r="Q111"/>
  <c r="J127"/>
  <c r="L127"/>
  <c r="L138"/>
  <c r="L25"/>
  <c r="Q132"/>
  <c r="Q137"/>
  <c r="L140"/>
  <c r="Q145"/>
  <c r="Q150"/>
  <c r="Q155"/>
  <c r="Q160"/>
  <c r="Q165"/>
  <c r="Q175"/>
  <c i="18" r="Q30"/>
  <c r="Q35"/>
  <c r="J53"/>
  <c r="L53"/>
  <c r="J66"/>
  <c r="H71"/>
  <c i="2" r="Q26"/>
  <c r="Q91"/>
  <c r="J71"/>
  <c r="L71"/>
  <c i="4" r="H52"/>
  <c r="K20"/>
  <c r="Q54"/>
  <c r="Q69"/>
  <c r="Q79"/>
  <c r="J89"/>
  <c r="L89"/>
  <c r="J94"/>
  <c r="L94"/>
  <c r="J99"/>
  <c r="L99"/>
  <c r="J104"/>
  <c r="L104"/>
  <c r="J109"/>
  <c r="L109"/>
  <c r="J114"/>
  <c r="L114"/>
  <c r="Q137"/>
  <c r="H147"/>
  <c r="Q150"/>
  <c r="J160"/>
  <c r="L160"/>
  <c r="J170"/>
  <c r="L170"/>
  <c r="Q175"/>
  <c r="Q180"/>
  <c r="J206"/>
  <c i="5" r="L30"/>
  <c r="L36"/>
  <c r="L20"/>
  <c r="H35"/>
  <c r="Q43"/>
  <c r="Q63"/>
  <c r="J48"/>
  <c r="L48"/>
  <c r="J58"/>
  <c r="L58"/>
  <c r="J79"/>
  <c r="L79"/>
  <c r="J97"/>
  <c r="H103"/>
  <c r="K24"/>
  <c i="8" r="J36"/>
  <c r="L36"/>
  <c r="Q59"/>
  <c r="Q119"/>
  <c r="Q94"/>
  <c r="J99"/>
  <c r="L99"/>
  <c r="L122"/>
  <c r="L127"/>
  <c r="J127"/>
  <c r="J128"/>
  <c r="H127"/>
  <c r="Q130"/>
  <c r="J135"/>
  <c r="L135"/>
  <c r="J140"/>
  <c r="L140"/>
  <c r="Q150"/>
  <c r="Q155"/>
  <c r="J165"/>
  <c r="L165"/>
  <c r="H176"/>
  <c r="K23"/>
  <c r="H184"/>
  <c r="K24"/>
  <c r="J196"/>
  <c r="L196"/>
  <c r="J201"/>
  <c r="L201"/>
  <c r="J211"/>
  <c r="L211"/>
  <c i="10" r="L31"/>
  <c r="L57"/>
  <c r="L20"/>
  <c r="Q41"/>
  <c r="H56"/>
  <c r="J84"/>
  <c r="L84"/>
  <c r="J99"/>
  <c r="L99"/>
  <c r="Q109"/>
  <c r="J114"/>
  <c r="L114"/>
  <c r="Q119"/>
  <c r="J165"/>
  <c r="J170"/>
  <c r="L170"/>
  <c r="J180"/>
  <c r="L180"/>
  <c r="J215"/>
  <c r="L215"/>
  <c r="Q233"/>
  <c r="J238"/>
  <c r="L238"/>
  <c r="J243"/>
  <c r="L243"/>
  <c r="Q248"/>
  <c r="Q261"/>
  <c r="Q311"/>
  <c r="Q266"/>
  <c r="J276"/>
  <c r="L276"/>
  <c r="J286"/>
  <c r="L286"/>
  <c r="J291"/>
  <c r="L291"/>
  <c r="J301"/>
  <c r="L301"/>
  <c i="12" r="L32"/>
  <c r="L42"/>
  <c r="J42"/>
  <c r="J43"/>
  <c r="H70"/>
  <c r="J73"/>
  <c r="H89"/>
  <c r="K22"/>
  <c r="J96"/>
  <c r="L96"/>
  <c r="L107"/>
  <c r="L23"/>
  <c r="J101"/>
  <c r="L101"/>
  <c i="13" r="Q44"/>
  <c r="Q49"/>
  <c r="H50"/>
  <c r="K21"/>
  <c r="J57"/>
  <c r="L57"/>
  <c r="J70"/>
  <c r="H81"/>
  <c r="K23"/>
  <c r="Q75"/>
  <c r="Q80"/>
  <c r="J96"/>
  <c r="J101"/>
  <c r="L101"/>
  <c i="14" r="J37"/>
  <c r="L37"/>
  <c r="J58"/>
  <c r="J63"/>
  <c r="L63"/>
  <c r="J68"/>
  <c r="L68"/>
  <c r="J73"/>
  <c r="L73"/>
  <c r="J86"/>
  <c r="L86"/>
  <c r="J104"/>
  <c r="H114"/>
  <c r="J117"/>
  <c r="J122"/>
  <c r="L122"/>
  <c r="J140"/>
  <c r="L140"/>
  <c i="16" r="J40"/>
  <c r="L40"/>
  <c r="J58"/>
  <c r="L58"/>
  <c r="J63"/>
  <c r="L63"/>
  <c r="J68"/>
  <c r="L68"/>
  <c r="J73"/>
  <c r="L73"/>
  <c r="J78"/>
  <c r="L78"/>
  <c r="J98"/>
  <c r="L98"/>
  <c r="Q103"/>
  <c r="J108"/>
  <c r="L108"/>
  <c r="J128"/>
  <c r="L128"/>
  <c r="J136"/>
  <c r="J146"/>
  <c r="L146"/>
  <c r="J151"/>
  <c r="L151"/>
  <c r="J166"/>
  <c r="L166"/>
  <c r="Q171"/>
  <c r="J176"/>
  <c r="L176"/>
  <c r="J181"/>
  <c r="L181"/>
  <c r="J189"/>
  <c r="H195"/>
  <c r="K23"/>
  <c r="J202"/>
  <c r="L202"/>
  <c r="J207"/>
  <c r="L207"/>
  <c r="J212"/>
  <c r="L212"/>
  <c r="J217"/>
  <c r="L217"/>
  <c r="J222"/>
  <c r="L222"/>
  <c i="17" r="J37"/>
  <c r="L37"/>
  <c r="J42"/>
  <c r="L42"/>
  <c r="J55"/>
  <c r="L55"/>
  <c r="L88"/>
  <c r="L93"/>
  <c r="J93"/>
  <c r="J94"/>
  <c r="J96"/>
  <c r="J106"/>
  <c r="L106"/>
  <c r="J114"/>
  <c r="L114"/>
  <c r="L125"/>
  <c r="L24"/>
  <c r="J119"/>
  <c r="L119"/>
  <c r="Q140"/>
  <c r="Q180"/>
  <c r="J170"/>
  <c r="L170"/>
  <c i="18" r="H40"/>
  <c r="J43"/>
  <c r="J48"/>
  <c r="L48"/>
  <c r="J58"/>
  <c r="L58"/>
  <c r="J74"/>
  <c r="Q79"/>
  <c r="Q109"/>
  <c r="J89"/>
  <c r="L89"/>
  <c r="J94"/>
  <c r="L94"/>
  <c r="L112"/>
  <c r="J117"/>
  <c r="L117"/>
  <c i="2" r="J41"/>
  <c r="L41"/>
  <c i="4" r="J59"/>
  <c r="L59"/>
  <c r="H129"/>
  <c r="L132"/>
  <c r="L148"/>
  <c r="L22"/>
  <c r="J165"/>
  <c r="L165"/>
  <c r="J188"/>
  <c r="H204"/>
  <c r="K24"/>
  <c r="J226"/>
  <c r="L226"/>
  <c r="J241"/>
  <c r="L241"/>
  <c r="J246"/>
  <c r="L246"/>
  <c i="5" r="L66"/>
  <c r="L72"/>
  <c r="L22"/>
  <c i="8" r="J69"/>
  <c r="L69"/>
  <c r="L178"/>
  <c r="L184"/>
  <c r="L24"/>
  <c i="10" r="J124"/>
  <c r="L124"/>
  <c r="J139"/>
  <c r="L139"/>
  <c i="18" r="L30"/>
  <c r="L41"/>
  <c i="16" l="1" r="H186"/>
  <c i="8" r="Q175"/>
  <c i="16" r="H228"/>
  <c r="K24"/>
  <c i="13" r="H67"/>
  <c r="H42"/>
  <c i="10" r="H312"/>
  <c r="K25"/>
  <c i="8" r="S127"/>
  <c r="S22"/>
  <c r="L120"/>
  <c r="L21"/>
  <c i="5" r="L95"/>
  <c r="L23"/>
  <c i="18" r="L123"/>
  <c r="L24"/>
  <c i="14" r="H128"/>
  <c r="K25"/>
  <c r="H78"/>
  <c i="13" r="H112"/>
  <c r="K25"/>
  <c i="10" r="H230"/>
  <c i="4" r="Q185"/>
  <c r="Q129"/>
  <c i="17" r="H85"/>
  <c i="16" r="H134"/>
  <c r="K21"/>
  <c i="14" r="H102"/>
  <c r="K23"/>
  <c r="H48"/>
  <c i="12" r="H161"/>
  <c r="K26"/>
  <c r="S42"/>
  <c r="S20"/>
  <c i="10" r="L254"/>
  <c r="L24"/>
  <c r="Q56"/>
  <c i="8" r="H217"/>
  <c r="K25"/>
  <c r="H47"/>
  <c r="K20"/>
  <c i="5" r="H64"/>
  <c r="K21"/>
  <c i="4" r="L186"/>
  <c r="L23"/>
  <c r="Q147"/>
  <c i="2" r="L92"/>
  <c r="J11"/>
  <c i="1" r="F20"/>
  <c i="18" r="H109"/>
  <c r="H64"/>
  <c r="K21"/>
  <c i="17" r="H112"/>
  <c r="K23"/>
  <c i="10" r="Q253"/>
  <c i="4" r="H261"/>
  <c i="18" r="Q40"/>
  <c i="17" r="L181"/>
  <c r="L26"/>
  <c r="S93"/>
  <c r="S22"/>
  <c r="H48"/>
  <c i="16" r="L51"/>
  <c r="L20"/>
  <c i="14" r="H160"/>
  <c i="12" r="L70"/>
  <c r="J70"/>
  <c r="J71"/>
  <c i="10" r="H155"/>
  <c r="K21"/>
  <c i="8" r="L176"/>
  <c r="L23"/>
  <c i="4" r="L130"/>
  <c r="L21"/>
  <c r="Q51"/>
  <c r="S51"/>
  <c r="S20"/>
  <c i="2" r="H91"/>
  <c i="17" r="H180"/>
  <c i="12" r="H107"/>
  <c r="K23"/>
  <c i="10" r="H254"/>
  <c r="K24"/>
  <c i="12" r="H71"/>
  <c r="K21"/>
  <c i="4" r="H185"/>
  <c r="H186"/>
  <c r="K23"/>
  <c i="10" r="H57"/>
  <c r="K20"/>
  <c i="8" r="H175"/>
  <c i="18" r="H122"/>
  <c i="2" r="H92"/>
  <c r="K20"/>
  <c r="Q11"/>
  <c i="10" r="H253"/>
  <c i="12" r="H106"/>
  <c i="16" r="H50"/>
  <c i="4" r="H130"/>
  <c r="K21"/>
  <c i="16" r="H51"/>
  <c r="K20"/>
  <c i="12" r="L106"/>
  <c r="J106"/>
  <c r="J107"/>
  <c r="H43"/>
  <c r="K20"/>
  <c i="17" r="H181"/>
  <c r="K26"/>
  <c i="18" r="H123"/>
  <c r="K24"/>
  <c i="2" r="L91"/>
  <c r="J91"/>
  <c r="J92"/>
  <c i="4" r="L20"/>
  <c r="L185"/>
  <c r="J185"/>
  <c r="J186"/>
  <c r="L206"/>
  <c r="L262"/>
  <c r="L25"/>
  <c i="5" r="L35"/>
  <c r="J35"/>
  <c r="S35"/>
  <c r="S20"/>
  <c r="L94"/>
  <c r="H95"/>
  <c r="K23"/>
  <c r="L97"/>
  <c r="L103"/>
  <c r="L24"/>
  <c i="8" r="H119"/>
  <c r="H120"/>
  <c r="K21"/>
  <c r="L128"/>
  <c r="L22"/>
  <c i="10" r="L56"/>
  <c r="J56"/>
  <c r="J57"/>
  <c r="H154"/>
  <c r="H163"/>
  <c r="K22"/>
  <c r="L165"/>
  <c r="L231"/>
  <c r="L23"/>
  <c r="H231"/>
  <c r="K23"/>
  <c r="L256"/>
  <c r="L312"/>
  <c r="L25"/>
  <c i="12" r="L43"/>
  <c r="L20"/>
  <c r="L71"/>
  <c r="L21"/>
  <c r="L73"/>
  <c r="L89"/>
  <c r="L22"/>
  <c r="H88"/>
  <c r="H120"/>
  <c r="K24"/>
  <c r="L120"/>
  <c r="L24"/>
  <c r="H160"/>
  <c i="13" r="L49"/>
  <c r="J49"/>
  <c r="J50"/>
  <c r="H68"/>
  <c r="K22"/>
  <c r="L70"/>
  <c r="L81"/>
  <c r="L23"/>
  <c r="L93"/>
  <c r="J93"/>
  <c r="J94"/>
  <c r="L96"/>
  <c r="L111"/>
  <c r="J111"/>
  <c r="J112"/>
  <c r="H111"/>
  <c i="14" r="L58"/>
  <c r="L79"/>
  <c r="L22"/>
  <c r="H79"/>
  <c r="K22"/>
  <c r="H101"/>
  <c r="L117"/>
  <c r="L128"/>
  <c r="L25"/>
  <c r="H127"/>
  <c i="16" r="H133"/>
  <c i="17" r="H47"/>
  <c r="L94"/>
  <c r="L22"/>
  <c r="H124"/>
  <c r="L124"/>
  <c r="J124"/>
  <c r="J125"/>
  <c r="H125"/>
  <c r="K24"/>
  <c r="L137"/>
  <c r="L180"/>
  <c r="J180"/>
  <c r="J181"/>
  <c i="18" r="L20"/>
  <c r="H72"/>
  <c r="K22"/>
  <c r="L74"/>
  <c r="L110"/>
  <c r="L23"/>
  <c i="4" r="L129"/>
  <c r="J129"/>
  <c r="J130"/>
  <c r="L147"/>
  <c r="J147"/>
  <c r="J148"/>
  <c r="L188"/>
  <c r="L203"/>
  <c r="H262"/>
  <c r="K25"/>
  <c i="5" r="L38"/>
  <c r="L64"/>
  <c r="L21"/>
  <c r="H63"/>
  <c r="L71"/>
  <c r="J71"/>
  <c r="J72"/>
  <c r="H94"/>
  <c r="H102"/>
  <c i="8" r="H46"/>
  <c r="L183"/>
  <c r="J183"/>
  <c r="J184"/>
  <c r="L186"/>
  <c r="L217"/>
  <c r="L25"/>
  <c r="H216"/>
  <c i="10" r="L59"/>
  <c r="L155"/>
  <c r="L21"/>
  <c r="L157"/>
  <c r="L162"/>
  <c r="J162"/>
  <c r="J163"/>
  <c r="H311"/>
  <c i="12" r="H119"/>
  <c r="J119"/>
  <c r="J120"/>
  <c r="L122"/>
  <c r="L127"/>
  <c r="J127"/>
  <c r="J128"/>
  <c r="H127"/>
  <c i="13" r="L31"/>
  <c r="L42"/>
  <c r="L20"/>
  <c r="H41"/>
  <c r="L52"/>
  <c r="L68"/>
  <c r="L22"/>
  <c r="H80"/>
  <c i="14" r="L32"/>
  <c r="L47"/>
  <c r="J47"/>
  <c r="J48"/>
  <c r="H47"/>
  <c r="L50"/>
  <c r="L55"/>
  <c r="J55"/>
  <c r="J56"/>
  <c r="H55"/>
  <c r="L81"/>
  <c r="L102"/>
  <c r="L23"/>
  <c r="L104"/>
  <c r="L115"/>
  <c r="L24"/>
  <c r="H115"/>
  <c r="K24"/>
  <c r="L130"/>
  <c r="L160"/>
  <c r="J160"/>
  <c r="J161"/>
  <c r="H161"/>
  <c r="K26"/>
  <c i="16" r="L50"/>
  <c r="J50"/>
  <c r="S50"/>
  <c r="S20"/>
  <c r="L53"/>
  <c r="L134"/>
  <c r="L21"/>
  <c r="L136"/>
  <c r="L186"/>
  <c r="J186"/>
  <c r="J187"/>
  <c r="H187"/>
  <c r="K22"/>
  <c r="L189"/>
  <c r="L195"/>
  <c r="L23"/>
  <c r="H194"/>
  <c i="17" r="L32"/>
  <c r="L48"/>
  <c r="L50"/>
  <c r="L85"/>
  <c r="J85"/>
  <c r="J86"/>
  <c r="H86"/>
  <c r="K21"/>
  <c r="L96"/>
  <c r="L111"/>
  <c r="J111"/>
  <c r="J112"/>
  <c r="H111"/>
  <c r="H137"/>
  <c r="H138"/>
  <c r="K25"/>
  <c i="18" r="L40"/>
  <c r="J40"/>
  <c r="J41"/>
  <c r="L66"/>
  <c r="L72"/>
  <c r="L22"/>
  <c r="H110"/>
  <c r="K23"/>
  <c r="L122"/>
  <c r="J122"/>
  <c r="J123"/>
  <c i="4" r="H203"/>
  <c i="8" r="L31"/>
  <c r="L47"/>
  <c r="L20"/>
  <c r="L119"/>
  <c r="J119"/>
  <c r="J120"/>
  <c r="L175"/>
  <c r="J175"/>
  <c r="J176"/>
  <c i="10" r="L253"/>
  <c r="J253"/>
  <c r="J254"/>
  <c i="12" r="L130"/>
  <c r="L160"/>
  <c r="J160"/>
  <c r="J161"/>
  <c i="16" r="L197"/>
  <c r="L228"/>
  <c r="L24"/>
  <c r="H227"/>
  <c i="18" r="L43"/>
  <c r="L64"/>
  <c r="L21"/>
  <c r="H63"/>
  <c i="17" l="1" r="J137"/>
  <c r="J138"/>
  <c r="J10"/>
  <c i="4" r="S185"/>
  <c r="S23"/>
  <c r="J203"/>
  <c r="J204"/>
  <c i="5" r="J94"/>
  <c r="J95"/>
  <c i="18" r="S40"/>
  <c r="S20"/>
  <c i="10" r="S253"/>
  <c r="S24"/>
  <c i="4" r="S147"/>
  <c r="S22"/>
  <c i="10" r="S56"/>
  <c r="S20"/>
  <c i="13" r="J10"/>
  <c i="1" r="D31"/>
  <c i="8" r="S175"/>
  <c r="S23"/>
  <c i="14" r="J10"/>
  <c i="1" r="D32"/>
  <c i="4" r="S129"/>
  <c r="S21"/>
  <c r="Q11"/>
  <c i="5" r="Q11"/>
  <c i="16" r="Q11"/>
  <c i="8" r="Q11"/>
  <c i="10" r="Q11"/>
  <c i="12" r="Q11"/>
  <c i="18" r="Q11"/>
  <c i="4" r="J10"/>
  <c i="1" r="D22"/>
  <c i="18" r="J11"/>
  <c i="1" r="F36"/>
  <c i="12" r="S106"/>
  <c r="S23"/>
  <c i="16" r="S186"/>
  <c r="S22"/>
  <c i="17" r="S111"/>
  <c r="S23"/>
  <c i="14" r="S160"/>
  <c r="S26"/>
  <c i="2" r="S91"/>
  <c r="S20"/>
  <c i="13" r="S93"/>
  <c r="S24"/>
  <c i="12" r="S160"/>
  <c r="S26"/>
  <c i="8" r="S183"/>
  <c r="S24"/>
  <c i="17" r="S85"/>
  <c r="S21"/>
  <c r="S180"/>
  <c r="S26"/>
  <c i="8" r="S119"/>
  <c r="S21"/>
  <c i="5" r="J11"/>
  <c i="1" r="F23"/>
  <c i="13" r="S49"/>
  <c r="S21"/>
  <c i="5" r="S71"/>
  <c r="S22"/>
  <c i="2" r="J10"/>
  <c i="1" r="D20"/>
  <c i="2" r="L20"/>
  <c i="14" r="S47"/>
  <c r="S20"/>
  <c i="12" r="S127"/>
  <c r="S25"/>
  <c r="S119"/>
  <c r="S24"/>
  <c i="5" r="J10"/>
  <c r="S11"/>
  <c i="1" r="S23"/>
  <c i="4" r="L204"/>
  <c r="L24"/>
  <c i="12" r="S70"/>
  <c r="S21"/>
  <c i="13" r="S111"/>
  <c r="S25"/>
  <c i="17" r="S124"/>
  <c r="S24"/>
  <c i="5" r="J36"/>
  <c r="L63"/>
  <c r="J63"/>
  <c r="J64"/>
  <c i="8" r="J10"/>
  <c r="S11"/>
  <c i="1" r="S26"/>
  <c i="14" r="S55"/>
  <c r="S21"/>
  <c i="10" r="J10"/>
  <c r="S11"/>
  <c i="1" r="S28"/>
  <c i="10" r="L154"/>
  <c r="J154"/>
  <c r="J155"/>
  <c r="L163"/>
  <c r="L22"/>
  <c i="12" r="J10"/>
  <c r="S11"/>
  <c i="1" r="S30"/>
  <c i="12" r="L88"/>
  <c r="J88"/>
  <c r="J89"/>
  <c i="18" r="S122"/>
  <c r="S24"/>
  <c i="12" r="L128"/>
  <c r="L25"/>
  <c i="13" r="K20"/>
  <c r="Q11"/>
  <c i="18" r="J10"/>
  <c r="S11"/>
  <c i="1" r="S36"/>
  <c i="14" r="L48"/>
  <c r="L56"/>
  <c r="L21"/>
  <c r="L78"/>
  <c r="J78"/>
  <c r="J79"/>
  <c r="L114"/>
  <c r="J114"/>
  <c r="J115"/>
  <c i="16" r="J10"/>
  <c r="S11"/>
  <c i="1" r="S34"/>
  <c i="16" r="J51"/>
  <c i="17" r="K20"/>
  <c r="Q11"/>
  <c r="L86"/>
  <c r="L21"/>
  <c i="10" r="S162"/>
  <c r="S22"/>
  <c i="17" r="L112"/>
  <c r="L23"/>
  <c i="2" r="R11"/>
  <c i="5" r="L102"/>
  <c r="J102"/>
  <c r="J103"/>
  <c i="8" r="J11"/>
  <c i="1" r="F26"/>
  <c i="8" r="L46"/>
  <c r="J46"/>
  <c r="J47"/>
  <c r="L216"/>
  <c r="J216"/>
  <c r="J217"/>
  <c i="10" r="L311"/>
  <c r="J311"/>
  <c r="J312"/>
  <c i="12" r="L161"/>
  <c r="L26"/>
  <c i="13" r="L67"/>
  <c r="J67"/>
  <c r="J68"/>
  <c r="L80"/>
  <c r="J80"/>
  <c r="J81"/>
  <c r="L112"/>
  <c r="L25"/>
  <c i="14" r="K20"/>
  <c r="Q11"/>
  <c r="L101"/>
  <c r="J101"/>
  <c r="J102"/>
  <c r="L127"/>
  <c r="J127"/>
  <c r="J128"/>
  <c r="L161"/>
  <c r="L26"/>
  <c i="16" r="L133"/>
  <c r="J133"/>
  <c r="J134"/>
  <c r="L187"/>
  <c r="L22"/>
  <c r="L194"/>
  <c r="J194"/>
  <c r="J195"/>
  <c i="17" r="L20"/>
  <c i="18" r="L63"/>
  <c r="J63"/>
  <c r="J64"/>
  <c r="L71"/>
  <c r="J71"/>
  <c r="J72"/>
  <c r="L109"/>
  <c r="J109"/>
  <c r="J110"/>
  <c i="4" r="L261"/>
  <c r="J261"/>
  <c r="J262"/>
  <c i="10" r="L230"/>
  <c r="J230"/>
  <c r="J231"/>
  <c i="13" r="L41"/>
  <c r="J41"/>
  <c r="R11"/>
  <c i="16" r="L227"/>
  <c r="J227"/>
  <c r="J228"/>
  <c i="17" r="L47"/>
  <c r="J47"/>
  <c r="J48"/>
  <c i="14" l="1" r="J11"/>
  <c i="1" r="F32"/>
  <c i="17" r="S11"/>
  <c i="1" r="S35"/>
  <c i="16" r="R11"/>
  <c i="12" r="J11"/>
  <c i="1" r="F30"/>
  <c i="17" r="J11"/>
  <c i="1" r="F35"/>
  <c i="4" r="R11"/>
  <c i="10" r="J11"/>
  <c i="1" r="F28"/>
  <c i="16" r="J11"/>
  <c i="1" r="F34"/>
  <c i="13" r="J11"/>
  <c i="1" r="F31"/>
  <c i="5" r="R11"/>
  <c i="18" r="R11"/>
  <c i="4" r="J11"/>
  <c i="1" r="F22"/>
  <c i="10" r="R11"/>
  <c i="14" r="R11"/>
  <c i="1" r="D28"/>
  <c r="D34"/>
  <c i="2" r="S11"/>
  <c i="1" r="S20"/>
  <c i="18" r="S63"/>
  <c r="S21"/>
  <c i="4" r="S11"/>
  <c i="1" r="S22"/>
  <c i="10" r="S230"/>
  <c r="S23"/>
  <c i="16" r="S194"/>
  <c r="S23"/>
  <c i="14" r="S114"/>
  <c r="S24"/>
  <c i="4" r="S261"/>
  <c r="S25"/>
  <c i="10" r="S154"/>
  <c r="S21"/>
  <c i="8" r="S216"/>
  <c r="S25"/>
  <c i="5" r="S102"/>
  <c r="S24"/>
  <c i="4" r="S203"/>
  <c r="S24"/>
  <c i="14" r="S101"/>
  <c r="S23"/>
  <c i="17" r="S47"/>
  <c r="S20"/>
  <c i="18" r="S71"/>
  <c r="S22"/>
  <c i="5" r="S94"/>
  <c r="S23"/>
  <c i="12" r="S88"/>
  <c r="S22"/>
  <c i="13" r="S41"/>
  <c r="S20"/>
  <c i="12" r="R11"/>
  <c i="13" r="S67"/>
  <c r="S22"/>
  <c i="8" r="R11"/>
  <c i="13" r="S11"/>
  <c i="1" r="S31"/>
  <c i="14" r="S11"/>
  <c i="1" r="S32"/>
  <c i="14" r="L20"/>
  <c i="17" r="R11"/>
  <c i="16" r="S133"/>
  <c r="S21"/>
  <c i="14" r="S127"/>
  <c r="S25"/>
  <c i="1" r="D23"/>
  <c r="D26"/>
  <c r="D30"/>
  <c r="D35"/>
  <c i="17" r="S137"/>
  <c r="S25"/>
  <c i="5" r="S63"/>
  <c r="S21"/>
  <c i="14" r="S78"/>
  <c r="S22"/>
  <c i="13" r="S80"/>
  <c r="S23"/>
  <c r="J42"/>
  <c i="10" r="S311"/>
  <c r="S25"/>
  <c i="18" r="S109"/>
  <c r="S23"/>
  <c i="1" r="D36"/>
  <c i="16" r="S227"/>
  <c r="S24"/>
  <c i="8" r="S46"/>
  <c r="S20"/>
</calcChain>
</file>

<file path=xl/sharedStrings.xml><?xml version="1.0" encoding="utf-8"?>
<sst xmlns="http://schemas.openxmlformats.org/spreadsheetml/2006/main">
  <si>
    <t>SOUHRNNÝ LIST STAVBY</t>
  </si>
  <si>
    <t>STAVBA</t>
  </si>
  <si>
    <t>TÚ_S_044 - II/217 Modernizace silnice - průtah Aš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</si>
  <si>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</si>
  <si>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</si>
  <si>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</si>
  <si>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</si>
  <si>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</si>
  <si>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</si>
  <si>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</si>
  <si>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</si>
  <si>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</si>
  <si>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</si>
  <si>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</si>
  <si>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</si>
  <si>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</si>
  <si>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</si>
  <si>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</si>
  <si>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část000</t>
  </si>
  <si>
    <t>Všeobecné položky</t>
  </si>
  <si>
    <t>část1</t>
  </si>
  <si>
    <t>II/217 Modernizace silnice Aš, Chebská + Hlavní</t>
  </si>
  <si>
    <t xml:space="preserve">   └ 101 ꜛ</t>
  </si>
  <si>
    <t>Silnice II/217</t>
  </si>
  <si>
    <t xml:space="preserve">   └ 301 ꜛ</t>
  </si>
  <si>
    <t>Odvodnění komunikace</t>
  </si>
  <si>
    <t>část2</t>
  </si>
  <si>
    <t>II/217 Modernizace silnice Mokřiny - Aš</t>
  </si>
  <si>
    <t xml:space="preserve">   └ 1 ꜛ</t>
  </si>
  <si>
    <t>úsek 1: II/217 Nebesa - Mokřiny</t>
  </si>
  <si>
    <t xml:space="preserve">      └ SO101.1 ꜛ</t>
  </si>
  <si>
    <t>Komunikace II/217 Nebesa – Mokřiny</t>
  </si>
  <si>
    <t xml:space="preserve">   └ 2 ꜛ</t>
  </si>
  <si>
    <t>úsek 2: II/217 Mokřiny</t>
  </si>
  <si>
    <t xml:space="preserve">      └ SO102.1 ꜛ</t>
  </si>
  <si>
    <t>Komunikace II/217 Mokřiny</t>
  </si>
  <si>
    <t xml:space="preserve">      └ SO102.4 ꜛ</t>
  </si>
  <si>
    <t>Propustky</t>
  </si>
  <si>
    <t xml:space="preserve">         └ SO102.4.1 ꜛ</t>
  </si>
  <si>
    <t>Propustek č. 1 - km 0,762</t>
  </si>
  <si>
    <t xml:space="preserve">         └ SO102.4.2 ꜛ</t>
  </si>
  <si>
    <t>Propustek č.2 - km 0,872</t>
  </si>
  <si>
    <t xml:space="preserve">         └ SO102.4.3 ꜛ</t>
  </si>
  <si>
    <t>Propustek č.3 - km 1,287</t>
  </si>
  <si>
    <t xml:space="preserve">   └ 3 ꜛ</t>
  </si>
  <si>
    <t>úsek 3: II/217 Aš, Chebská</t>
  </si>
  <si>
    <t xml:space="preserve">      └ SO103.1 ꜛ</t>
  </si>
  <si>
    <t>Komunikace II/217 Aš, Chebská</t>
  </si>
  <si>
    <t xml:space="preserve">      └ SO103.3 ꜛ</t>
  </si>
  <si>
    <t>Propustek</t>
  </si>
  <si>
    <t xml:space="preserve">      └ SO301 ꜛ</t>
  </si>
  <si>
    <t>Děšťová kanalizace</t>
  </si>
  <si>
    <t>SOUPIS PRACÍ</t>
  </si>
  <si>
    <t xml:space="preserve">Objekt: </t>
  </si>
  <si>
    <t xml:space="preserve">Celková cena (bez DPH): </t>
  </si>
  <si>
    <t>část000 - Všeobecné položky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</si>
  <si>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</si>
  <si>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</si>
  <si>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</si>
  <si>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</si>
  <si>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</si>
  <si>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</si>
  <si>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</si>
  <si>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</si>
  <si>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</si>
  <si>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</si>
  <si>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</si>
  <si>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</si>
  <si>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</si>
  <si>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</si>
  <si>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02510</t>
  </si>
  <si>
    <t>ZKOUŠENÍ MATERIÁLŮ ZKUŠEBNOU ZHOTOVITELE</t>
  </si>
  <si>
    <t>KČ</t>
  </si>
  <si>
    <t>doplňující popis</t>
  </si>
  <si>
    <t>zkoušky asfaltových vrstev_x000d_
_x000d_
- PV - hlavní část</t>
  </si>
  <si>
    <t>výměra</t>
  </si>
  <si>
    <t>1 = 1,000000 =&gt; A</t>
  </si>
  <si>
    <t>technická specifikace</t>
  </si>
  <si>
    <t>zahrnuje veškeré náklady spojené s objednatelem požadovanými zkouškami</t>
  </si>
  <si>
    <t>cenová soustava</t>
  </si>
  <si>
    <t>OTSKP 2022</t>
  </si>
  <si>
    <t>02720</t>
  </si>
  <si>
    <t>POMOC PRÁCE ZŘÍZ NEBO ZAJIŠŤ REGULACI A OCHRANU DOPRAVY</t>
  </si>
  <si>
    <t xml:space="preserve">- kompletní dopravní značení během výstavby _x000d_
- dopravně inženýrská opatření, včetně nájmu a údržby značek po celou dobu stavby, dle harmonogramu zhotovitele, včetně zajištění rozhodnutí o zvláštním užívání, stanovení přechodného značení a rozhodnutí o uzavírce  _x000d_
- součástí položky je i zajištění trvalé sjízdnosti během celé stavby (např. výtluky, znehodnocený kryt), včetně případných provizorních dosypávek krajnic a jejich následného odstranění_x000d_
_x000d_
- PV - doprovodná část</t>
  </si>
  <si>
    <t>zahrnuje veškeré náklady spojené s objednatelem požadovanými zařízeními</t>
  </si>
  <si>
    <t>02730</t>
  </si>
  <si>
    <t>POMOC PRÁCE ZŘÍZ NEBO ZAJIŠŤ OCHRANU INŽENÝRSKÝCH SÍTÍ</t>
  </si>
  <si>
    <t>KPL</t>
  </si>
  <si>
    <t>- ochrana stávajících sítí technické infrastruktury na staveništi, včetně provizorní ochrany, vyvěšení nebo dočasných podpěrných bodů_x000d_
_x000d_
- PV - hlavní část</t>
  </si>
  <si>
    <t>02910</t>
  </si>
  <si>
    <t>OSTATNÍ POŽADAVKY - ZEMĚMĚŘIČSKÁ MĚŘENÍ</t>
  </si>
  <si>
    <t>- zaměření skutečného provedení stavby_x000d_
- zaměření skutečného stavu po dokončení stavby, vč. zákresu do katastrální mapy a její digitalizace, včetně předání a zanesení do digitální technické mapy Karlovarského kraje_x000d_
- včetně vektorových dat osy realizované silnice II. třídy ve formátu ESRI SHP nebo GDB, popř. DWG či DGN (otevřené i uzavřené formáty)_x000d_
_x000d_
- paušál</t>
  </si>
  <si>
    <t>zaměření skutečného provedení stavby_x000d_
_x000d_
1 = 1,000000 =&gt; A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</si>
  <si>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</si>
  <si>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</si>
  <si>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</si>
  <si>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- vytyčení stavby _x000d_
- směrové a výškové vytyčení stavby dle vytyčovacích souřadnic, včetně vytýčení inženýrských sítí_x000d_
_x000d_
- PV - hlavní část</t>
  </si>
  <si>
    <t>zahrnuje veškeré náklady spojené s objednatelem požadovanými pracemi</t>
  </si>
  <si>
    <t>029113</t>
  </si>
  <si>
    <t>OSTATNÍ POŽADAVKY - GEODETICKÉ ZAMĚŘENÍ - CELKY</t>
  </si>
  <si>
    <t>- geodetické zaměření stavby přípojek UV, UVS (zaměření stávajících přípojek, včetně skutečného provedení přípojek)_x000d_
_x000d_
- PV - hlavní část: 0,3 KPL _x000d_
- paušál: 0,7 KPL</t>
  </si>
  <si>
    <t>029412</t>
  </si>
  <si>
    <t>OSTATNÍ POŽADAVKY - VYPRACOVÁNÍ MOSTNÍHO LISTU</t>
  </si>
  <si>
    <t>KUS</t>
  </si>
  <si>
    <t>mostní list - pasport k propustkům_x000d_
_x000d_
- paušál</t>
  </si>
  <si>
    <t>část 2: 4 = 4,000000 =&gt; A _x000d_
- úsek 2: SO 102.4:_x000d_
propustek č. 1 - km 0,762_x000d_
propustek č. 2 - km 0,872_x000d_
propustek č. 3 - km 1,287_x000d_
 - úsek 3: SO 103.3_x000d_
propustek č. 4 - km 1,782</t>
  </si>
  <si>
    <t>02943</t>
  </si>
  <si>
    <t>OSTATNÍ POŽADAVKY - VYPRACOVÁNÍ RDS</t>
  </si>
  <si>
    <t>- realizační dokumentace stavby_x000d_
_x000d_
- paušál</t>
  </si>
  <si>
    <t>02944</t>
  </si>
  <si>
    <t>OSTAT POŽADAVKY - DOKUMENTACE SKUTEČ PROVEDENÍ V DIGIT FORMĚ</t>
  </si>
  <si>
    <t>- dokumentace skutečného provedení celé stavby_x000d_
- dokumentace skutečného provedení inženýrských sítí _x000d_
- v počtu 3 paré + 1 x elektronicky otevřené i uzavřené formáty_x000d_
_x000d_
- paušál</t>
  </si>
  <si>
    <t>02945</t>
  </si>
  <si>
    <t>OSTAT POŽADAVKY - GEOMETRICKÝ PLÁN</t>
  </si>
  <si>
    <t xml:space="preserve">- podklady pro majetkoprávní vypořádání stavby  _x000d_
- vypracování geometrického plánu včetně projednání a schválení na příslušném KÚ_x000d_
- včetně digitální verze GP ověřené KÚ_x000d_
_x000d_
- paušál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</si>
  <si>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</si>
  <si>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</si>
  <si>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</si>
  <si>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stavby_x000d_
- podrobný IG průzkum v době provádění vrtných a zemních prací _x000d_
- zjištění přesných informací o skladbě a druhu hornin v podloží komunikace _x000d_
- odebrání vzorků zemin_x000d_
- laboratorní rozbor vzorků zemin_x000d_
- závěrečná zpráva_x000d_
Zatřídění vybouraných materiálů a zeminy včetně posouzení jejich vhodnosti pro další použití na stavbě_x000d_
_x000d_
- paušál</t>
  </si>
  <si>
    <t>zahrnuje veškeré náklady spojené s objednatelem požadovaným dozorem</t>
  </si>
  <si>
    <t>02991</t>
  </si>
  <si>
    <t>a</t>
  </si>
  <si>
    <t>OSTATNÍ POŽADAVKY - INFORMAČNÍ TABULE</t>
  </si>
  <si>
    <t>dočasná informační tabule _x000d_
- rozměr min. 2,1 x 2,2 m,_x000d_
- provedení plast nebo plech v barevném provedení, včetně kotvení, údržby a odstranění, údaje dle zadávací dokumentace_x000d_
- včetně přesunů a montáží po dobu stavby (billboard se bude průběžně posouvat dle stavebních úseků stavby)_x000d_
_x000d_
- paušál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</si>
  <si>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</si>
  <si>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b</t>
  </si>
  <si>
    <t>pamětní deska _x000d_
- rozměr min. 0,30 x 0,40 m, plastová, barevný potisk, dle požadavků IROP _x000d_
- údaje o stavbě a financujícím programu, včetně kotvení na objekt, nebo do patek, včetně kotevní konstrukce_x000d_
_x000d_
- paušál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</si>
  <si>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</si>
  <si>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</si>
  <si>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</si>
  <si>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</si>
  <si>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</si>
  <si>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</si>
  <si>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část1 - II/217 Modernizace silnice Aš, Chebská + Hlavní</t>
  </si>
  <si>
    <t>101 - Silnice II/217</t>
  </si>
  <si>
    <t>Zemní práce</t>
  </si>
  <si>
    <t>Vodorovné konstrukce</t>
  </si>
  <si>
    <t>Komunikace</t>
  </si>
  <si>
    <t>Potrubí</t>
  </si>
  <si>
    <t>Ostatní konstrukce a práce</t>
  </si>
  <si>
    <t>014102</t>
  </si>
  <si>
    <t>POPLATKY ZA SKLÁDKU</t>
  </si>
  <si>
    <t>T</t>
  </si>
  <si>
    <t>zemina_x000d_
_x000d_
- nezpůsobilé výdaje</t>
  </si>
  <si>
    <t xml:space="preserve">viz položka 13183  567,5 = 567,500000 =&gt; A _x000d_
(zemina - sanace - čerpáno po odsouhlasení TDS)</t>
  </si>
  <si>
    <t>zahrnuje veškeré poplatky provozovateli skládky související s uložením odpadu na skládce.</t>
  </si>
  <si>
    <t>kamenivo_x000d_
_x000d_
- nezpůsobilé výdaje</t>
  </si>
  <si>
    <t xml:space="preserve">dle položky 11332       337m3*2,1t/m3 = 707,700000 =&gt; A _x000d_
dle položky 11317       340,3m3*2,6t/m3 = 884,780000 =&gt; B _x000d_
A+B = 1592,480000 =&gt; C</t>
  </si>
  <si>
    <t>beton_x000d_
_x000d_
- nezpůsobilé výdaje</t>
  </si>
  <si>
    <t xml:space="preserve">dle položky  96687 (odhad množství)   2,550 = 2,550000 =&gt; B</t>
  </si>
  <si>
    <t>zemina z AZ_x000d_
_x000d_
- nezpůsobilé výdaje</t>
  </si>
  <si>
    <t>z pol. 13183.a: 1929,15 = 1929,150000 =&gt; A</t>
  </si>
  <si>
    <t>1 - Zemní práce</t>
  </si>
  <si>
    <t>11317</t>
  </si>
  <si>
    <t>ODSTRAN KRYTU ZPEVNĚNÝCH PLOCH Z DLAŽEB KOSTEK</t>
  </si>
  <si>
    <t>M3</t>
  </si>
  <si>
    <t xml:space="preserve">odstranění dlážděného krytu 100/100_x000d_
_x000d_
poplatek za skládku viz položka  014102.2_x000d_
_x000d_
- PV hlavní část</t>
  </si>
  <si>
    <t>3403*0,1 = 340,300000 =&gt; A _x000d_
z toho pro autobusové zálivy: 29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</si>
  <si>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</si>
  <si>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</si>
  <si>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</si>
  <si>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 xml:space="preserve">Včetně odvozu na skládku _x000d_
_x000d_
A) odstranění přebytečných podkladních vrstev _x000d_
_x000d_
B) odstranění podkladních vrstev BUS zálivy tl. 0,1 _x000d_
_x000d_
C) odstranění podkladních vrstev ostrůvku v km 0,375 tl. 0,4 _x000d_
_x000d_
D) odstranění podkladních vrstev (sanace podkladních vrstev)_x000d_
(se souhlasem TDI) - uvažováno 25% plochy  tl. 0,15 - sanace _x000d_
_x000d_
poplatek za skládku viz položka  014102.2_x000d_
_x000d_
- PV hlavní část</t>
  </si>
  <si>
    <t>A) 167 = 167,000000 =&gt; A _x000d_
_x000d_
B) 29,0 = 29,000000 =&gt; B _x000d_
_x000d_
C) 4,0 = 4,000000 =&gt; D _x000d_
_x000d_
D) 137 = 137,000000 =&gt; F _x000d_
_x000d_
Celkem: A+B+D+F = 337,000000 =&gt; G</t>
  </si>
  <si>
    <t>11348</t>
  </si>
  <si>
    <t>ODSTRANĚNÍ KRYTU ZPEVNĚNÝCH PLOCH Z DLAŽDIC VČETNĚ PODKLADU</t>
  </si>
  <si>
    <t>odstranění části ostrůvku v km 0,375, odstranění betonové dlažby tl. 0,06m. _x000d_
_x000d_
- včetně naložení a odvozu na místo určení k dalšímu využití zhotovitelem _x000d_
_x000d_
- PV hlavní část</t>
  </si>
  <si>
    <t>24*0,06 = 1,440000 =&gt; A</t>
  </si>
  <si>
    <t>11352</t>
  </si>
  <si>
    <t>ODSTRANĚNÍ CHODNÍKOVÝCH A SILNIČNÍCH OBRUBNÍKŮ BETONOVÝCH</t>
  </si>
  <si>
    <t>M</t>
  </si>
  <si>
    <t>odstranění obrub betonových - ostrůvek_x000d_
_x000d_
- včetně očištění _x000d_
- včetně naložení a odvozu na místo určení k dalšímu využití zhotovitelem _x000d_
_x000d_
- PV hlavní část</t>
  </si>
  <si>
    <t>24 = 24,000000 =&gt; A</t>
  </si>
  <si>
    <t>11372</t>
  </si>
  <si>
    <t>FRÉZOVÁNÍ ZPEVNĚNÝCH PLOCH ASFALTOVÝCH</t>
  </si>
  <si>
    <t xml:space="preserve">A) Frézování vozovek  průměr tl. 0,15 m (hlavní plocha)_x000d_
plocha trasy + nové ostrůvky _x000d_
_x000d_
B)Frézování vozovek tl. 0,04 m (napojení)_x000d_
_x000d_
ODKUP ZHOTOVITELEM (Položka zahrnuje veškerou manipulaci s vybouranou sutí a s vybouranými hmotami )._x000d_
_x000d_
- PV hlavní část</t>
  </si>
  <si>
    <t>A) 3403*0,15 = 510,450000 =&gt; A _x000d_
B) 98*0,04 = 3,920000 =&gt; B _x000d_
celkem: A+B = 514,370000 =&gt; C _x000d_
z toho pro autobusové zálivy: 46 m3</t>
  </si>
  <si>
    <t>113766</t>
  </si>
  <si>
    <t>FRÉZOVÁNÍ DRÁŽKY PRŮŘEZU DO 800MM2 V ASFALTOVÉ VOZOVCE</t>
  </si>
  <si>
    <t>příčné + podélná (8,5+11,22+391)_x000d_
_x000d_
- PV hlavní část</t>
  </si>
  <si>
    <t>432 = 432,000000 =&gt; A _x000d_
z toho pro napojení na stávající stav 8 m</t>
  </si>
  <si>
    <t>Položka zahrnuje veškerou manipulaci s vybouranou sutí a s vybouranými hmotami vč. uložení na skládku.</t>
  </si>
  <si>
    <t>12583</t>
  </si>
  <si>
    <t>VYKOPÁVKY ZE ZEMNÍKŮ A SKLÁDEK TŘ. II</t>
  </si>
  <si>
    <t xml:space="preserve">konstrukce nad překopy, rušenými sítěmi a místo starých uv a přípojek (bude provedeno zatřídění zemin dle skutečnosti, čerpáno po odsouhlasení TDS)_x000d_
_x000d_
včetně dovozu -  vykopávky pro AZ z vhodného materiálu (čerpáno po odsouhlasení TDS)_x000d_
_x000d_
- PV hlavní část</t>
  </si>
  <si>
    <t>97 = 97,000000 =&gt; A _x000d_
851*0,3 = 255,300000 =&gt; B _x000d_
A+B = 352,300000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</si>
  <si>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</si>
  <si>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aktivní zóna _x000d_
vykopávky pro AZ (čerpáno po odsouhlasení TDS)_x000d_
_x000d_
- PV hlavní část</t>
  </si>
  <si>
    <t>1929,15 = 1929,150000 =&gt; A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</si>
  <si>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</si>
  <si>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13183</t>
  </si>
  <si>
    <t>HLOUBENÍ JAM ZAPAŽ I NEPAŽ TŘ II</t>
  </si>
  <si>
    <t xml:space="preserve">konstrukce nad překopy, rušenými sítěmi a místo starých uv a přípojek (bude provedeno zatřídění zemin dle skutečnosti, čerpáno po odsouhlasení TDS)_x000d_
_x000d_
výkopy pro AZ, včetně odvozu (čerpáno po odsouhlasení TDS)_x000d_
_x000d_
poplatek za skládku, viz položka  014102_x000d_
_x000d_
- PV hlavní část</t>
  </si>
  <si>
    <t>142 = 142,000000 =&gt; A _x000d_
851*0,5 = 425,500000 =&gt; B _x000d_
A+B = 567,500000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</si>
  <si>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</si>
  <si>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aktivní zóna _x000d_
hloubení pro AZ (čerpáno po odsouhlasení TDS)_x000d_
_x000d_
poplatek za skládku, viz položka  014102.a_x000d_
_x000d_
- PV hlavní část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</si>
  <si>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</si>
  <si>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17130</t>
  </si>
  <si>
    <t>ULOŽENÍ SYPANINY DO NÁSYPŮ V AKTIVNÍ ZÓNĚ SE ZHUTNĚNÍM</t>
  </si>
  <si>
    <t>konstrukce nad překopy, rušenými sítěmi a místo starých uv a přípojek_x000d_
_x000d_
materiál vhodný do AZ z vhodného materiálu tl. 300 mm (čerpáno po odsouhlasení TDS)_x000d_
včetně nákupu a dovozu materiálu _x000d_
_x000d_
- PV hlavní část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</si>
  <si>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</si>
  <si>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aktivní zóna _x000d_
materiál vhodný do AZ z vhodného materiálu (čerpáno po odsouhlasení TDS)_x000d_
včetně nákupu a dovozu materiálu _x000d_
_x000d_
- PV hlavní část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</si>
  <si>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</si>
  <si>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</si>
  <si>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</si>
  <si>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ŠD - materiál do AZ tl. 200 mm (čerpáno po odsouhlasení TDS)_x000d_
_x000d_
- PV hlavní část</t>
  </si>
  <si>
    <t>851*0,2 m3 = 170,200000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</si>
  <si>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</si>
  <si>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</si>
  <si>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</si>
  <si>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rušených UV_x000d_
_x000d_
zemina použita z hloubení, viz položka 13183_x000d_
_x000d_
- PV hlavní část</t>
  </si>
  <si>
    <t>18,0 = 18,000000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</si>
  <si>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</si>
  <si>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</si>
  <si>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</si>
  <si>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</si>
  <si>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A) celá plocha SO 101_x000d_
_x000d_
B) přehutnění a reprofilace podkladních vrstev (sanace podkladních vrstev - viz položka 567201 - se souhlasem TDS)_x000d_
_x000d_
(bude provedeno zatřídění zemin dle skutečnosti, čerpáno po odsouhlasení TDS)_x000d_
_x000d_
- PV hlavní část</t>
  </si>
  <si>
    <t>A) 3403 = 3403,000000 =&gt; A _x000d_
B) 851 = 851,000000 =&gt; B _x000d_
Celkem: A+B = 4254,000000 =&gt; C _x000d_
z toho pro autobusové zálivy: 290 m2</t>
  </si>
  <si>
    <t>položka zahrnuje úpravu pláně včetně vyrovnání výškových rozdílů. Míru zhutnění určuje projekt.</t>
  </si>
  <si>
    <t>4 - Vodorovné konstrukce</t>
  </si>
  <si>
    <t>45131A</t>
  </si>
  <si>
    <t>PODKLADNÍ A VÝPLŇOVÉ VRSTVY Z PROSTÉHO BETONU C20/25</t>
  </si>
  <si>
    <t>A) viz položka 58212_x000d_
tl.0,10m_x000d_
_x000d_
B) viz položka 58212 - BUS pod kamennou dlažbu - betonová ložní vrstva tl. 0,05m_x000d_
_x000d_
- PV hlavní část</t>
  </si>
  <si>
    <t>A) (29,0+2,0)*0,1 = 3,100000 =&gt; A _x000d_
_x000d_
B) 283*0,05 = 14,150000 =&gt; B _x000d_
_x000d_
Celkem: A+B = 17,250000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</si>
  <si>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</si>
  <si>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</si>
  <si>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</si>
  <si>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A) nové ostrůvky_x000d_
_x000d_
podkladní vrstva ŠDb 0/32 Gf_x000d_
_x000d_
B) konstrukce nad překopy, rušenými sítěmi a místo starých uv a přípojek_x000d_
_x000d_
podkladní vrstva ŠDa 0/32 Ge_x000d_
_x000d_
- PV hlavní část</t>
  </si>
  <si>
    <t>A) 17,0 = 17,000000 =&gt; A _x000d_
_x000d_
B) 45 = 45,000000 =&gt; B _x000d_
_x000d_
Celkem: A+B = 62,000000 =&gt; C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</si>
  <si>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</si>
  <si>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</si>
  <si>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</t>
  </si>
  <si>
    <t>nové ostrůvky_x000d_
_x000d_
ložní vrstva pod dlažbu 0,04_x000d_
_x000d_
- PV hlavní část</t>
  </si>
  <si>
    <t>41*0,04 = 1,640000 =&gt; A</t>
  </si>
  <si>
    <t>5 - Komunikace</t>
  </si>
  <si>
    <t>567201</t>
  </si>
  <si>
    <t>VRSTVY PRO OBNOVU A OPRAVY Z MATERIÁLŮ STAB CEMENTEM</t>
  </si>
  <si>
    <t>A) pokládka SC C 3/4 tl. 0,15 m (sanace podkladních vrstev) (čerpáno po odsouhlasení TDS)_x000d_
_x000d_
B) hlavní plocha bez napojení, SC C 3/4 0/32 tl. 0,15 m _x000d_
_x000d_
C) BUS - SC C 3/4 0/32 tl. 0,15 m_x000d_
_x000d_
- PV hlavní část</t>
  </si>
  <si>
    <t xml:space="preserve">A) 851*0,15 = 127,650000 =&gt; A _x000d_
B) 3161*0,15 = 474,150000 =&gt; B _x000d_
C)  275*0,15 = 41,250000 =&gt; D _x000d_
Celkem: A+B+D = 643,050000 =&gt; E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</si>
  <si>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</si>
  <si>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572121</t>
  </si>
  <si>
    <t>INFILTRAČNÍ POSTŘIK ASFALTOVÝ DO 1,0KG/M2</t>
  </si>
  <si>
    <t>infiltrační poostřik Pi-C 0,80 kg/m2_x000d_
_x000d_
- PV hlavní část</t>
  </si>
  <si>
    <t>3161 = 3161,000000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</si>
  <si>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</si>
  <si>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572212</t>
  </si>
  <si>
    <t>SPOJOVACÍ POSTŘIK Z MODIFIK ASFALTU DO 0,5KG/M2</t>
  </si>
  <si>
    <t>- PV hlavní část</t>
  </si>
  <si>
    <t>3260 = 3260,000000 =&gt; A _x000d_
z toho pro napojení na stávající stav: 77 m2</t>
  </si>
  <si>
    <t>574C66</t>
  </si>
  <si>
    <t>ASFALTOVÝ BETON PRO LOŽNÍ VRSTVY ACL 16+, 16S TL. 70MM</t>
  </si>
  <si>
    <t>ACL 16 + 50/70 tl. 0,07 m, s rozptýlenou 3D výztuží_x000d_
_x000d_
- PV hlavní část</t>
  </si>
  <si>
    <t>3161 = 3161,000000 =&gt; A _x000d_
z toho pro napojení na stávající stav: 77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</si>
  <si>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</si>
  <si>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574J52</t>
  </si>
  <si>
    <t>ASFALTOVÝ KOBEREC MASTIXOVÝ MODIFIK SMA 8+, 8S TL. 40MM</t>
  </si>
  <si>
    <t>SMA 8 NH Pmb 45/80-65 (pojivo určí ITT) tl. 0,04m_x000d_
_x000d_
- PV hlavní část</t>
  </si>
  <si>
    <t>58212</t>
  </si>
  <si>
    <t>DLÁŽDĚNÉ KRYTY Z VELKÝCH KOSTEK DO LOŽE Z MC</t>
  </si>
  <si>
    <t xml:space="preserve">a) kamenná dlažba 160/160 -  s vyplněním spar MC25-XF4 _x000d_
_x000d_
podkladní vrstva z betonu C 20/25 tl. 0,10m viz položka 45131A_x000d_
_x000d_
b) použít z výzisku_x000d_
A) přídlažba 1 řada kostky 100/100 do betonu C20/25 XF3 tl. 0,10 m s vyspárováním - použít z výzisku_x000d_
_x000d_
B) přídlažba 1 řada kostky 100/100 do betonu C20/25 XF3 tl. 0,10 m s vyspárováním obnova v místě napojení na konci úseku_x000d_
_x000d_
JOC bez materálu, materiál dovezen z mezideponie_x000d_
_x000d_
- PV hlavní část</t>
  </si>
  <si>
    <t xml:space="preserve">a) 275 = 275,000000 =&gt; A _x000d_
_x000d_
b) _x000d_
A) 29 = 29,000000 =&gt; C _x000d_
_x000d_
B)  2 = 2,000000 =&gt; B _x000d_
_x000d_
Celkem: A+C+B = 306,000000 =&gt; D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</si>
  <si>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</si>
  <si>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58251</t>
  </si>
  <si>
    <t>DLÁŽDĚNÉ KRYTY Z BETONOVÝCH DLAŽDIC DO LOŽE Z KAMENIVA</t>
  </si>
  <si>
    <t>nové ostrůvky_x000d_
_x000d_
betonová dlažba tl 0,06 (barevná)_x000d_
_x000d_
nové ostrůvky _x000d_
_x000d_
betonová dlažba tl 0,06 (barevná) reliéfní na slepecké úpravy_x000d_
_x000d_
- PV hlavní část</t>
  </si>
  <si>
    <t xml:space="preserve">betonová dlažba  tl. 0,06 (barevná)                                        32,0 = 32,000000 =&gt; A _x000d_
_x000d_
betonová dlažba tl 0,06 (barevná) reliéfní na slepecké úpravy  9,0 = 9,000000 =&gt; B _x000d_
_x000d_
Celkem: A+B = 41,000000 =&gt; C</t>
  </si>
  <si>
    <t>8 - Potrubí</t>
  </si>
  <si>
    <t>89712</t>
  </si>
  <si>
    <t>VPUSŤ KANALIZAČNÍ ULIČNÍ KOMPLETNÍ Z BETONOVÝCH DÍLCŮ</t>
  </si>
  <si>
    <t>nové UV prefa beton dle TZ_x000d_
_x000d_
- PV hlavní část</t>
  </si>
  <si>
    <t>21 = 21,000000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</si>
  <si>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</si>
  <si>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2022_OTSKP</t>
  </si>
  <si>
    <t>rektifikace stávajících uličních vpustí - kompletní dodávka _x000d_
- u sestavy ze ŽB dílců včetně podbetonování vyrovnávacího prstenec, aby nivelita UV odpovídala skladbě vozovky, včetně výměny kalového koše a vtokové litinové mříže D400 _x000d_
- u zděných uličních vpustí včetně odbourání poslední vrstvy cihel a dozdění tak, aby nivelita UV odpovídala skladbě vozovky, včetně výměny vtokové litinové mříže D400_x000d_
V případě nevyhovujícího technického stavu budou tyto vpusti odstraněny a nahrazeny vpustmi novými (v tomto případě položka zahrnuje kompletní dodávku)._x000d_
Položka bude čerpána po dohodě s TDS._x000d_
_x000d_
- PV hlavní část</t>
  </si>
  <si>
    <t>7 = 7,000000 =&gt; A</t>
  </si>
  <si>
    <t>89921</t>
  </si>
  <si>
    <t>VÝŠKOVÁ ÚPRAVA POKLOPŮ</t>
  </si>
  <si>
    <t>rektifikace znaků IS, včetně výměny prstenců a poklopů_x000d_
_x000d_
- PV hlavní část</t>
  </si>
  <si>
    <t>30 = 30,000000 =&gt; A</t>
  </si>
  <si>
    <t>- položka výškové úpravy zahrnuje všechny nutné práce a materiály pro zvýšení nebo snížení zařízení (včetně nutné úpravy stávajícího povrchu vozovky nebo chodníku).</t>
  </si>
  <si>
    <t>9 - Ostatní konstrukce a práce</t>
  </si>
  <si>
    <t>91297</t>
  </si>
  <si>
    <t>DOPRAVNÍ ZRCADLO</t>
  </si>
  <si>
    <t>dle auditu bezpečnosti: 1 = 1,000000 =&gt; A</t>
  </si>
  <si>
    <t>položka zahrnuje:_x000d_
- dodání a osazení zrcadla včetně nutných zemních prací_x000d_
- předepsaná povrchová úprava_x000d_
- vnitrostaveništní a mimostaveništní doprava_x000d_
- odrazky plastové nebo z retroreflexní fólie.</t>
  </si>
  <si>
    <t>914131</t>
  </si>
  <si>
    <t>DOPRAVNÍ ZNAČKY ZÁKLADNÍ VELIKOSTI OCELOVÉ FÓLIE TŘ 2 - DODÁVKA A MONTÁŽ</t>
  </si>
  <si>
    <t>nové sdz základní RA2, _x000d_
_x000d_
A11, 4x P2, AI21b, 2x IJ4b, IJ4c, 3x C4a, 2x IS4a+c_x000d_
_x000d_
- PV hlavní část</t>
  </si>
  <si>
    <t>14 = 14,000000 =&gt; A</t>
  </si>
  <si>
    <t>položka zahrnuje:
- dodávku a montáž značek v požadovaném provedení</t>
  </si>
  <si>
    <t>914133</t>
  </si>
  <si>
    <t>DOPRAVNÍ ZNAČKY ZÁKLADNÍ VELIKOSTI OCELOVÉ FÓLIE TŘ 2 - DEMONTÁŽ</t>
  </si>
  <si>
    <t>rušené SDZ _x000d_
_x000d_
- položka zahrnuje odstranění, demontáž a odklizení materiálu s odvozem na předepsané místo (odvoz na středisko)_x000d_
_x000d_
4x P2, 2x E2b, 4x IS21b, 2x IJ4b, 1x B28, 2x IS3, 2x IP6,1x C4a_x000d_
_x000d_
- PV hlavní část</t>
  </si>
  <si>
    <t>18 = 18,000000 =&gt; A</t>
  </si>
  <si>
    <t>Položka zahrnuje odstranění, demontáž a odklizení materiálu s odvozem na předepsané místo</t>
  </si>
  <si>
    <t>914911</t>
  </si>
  <si>
    <t>SLOUPKY A STOJKY DOPRAVNÍCH ZNAČEK Z OCEL TRUBEK SE ZABETONOVÁNÍM - DODÁVKA A MONTÁŽ</t>
  </si>
  <si>
    <t>Sloupky a základy z betonu_x000d_
_x000d_
- PV hlavní část</t>
  </si>
  <si>
    <t>1+14 = 15,000000 =&gt; A _x000d_
z toho pro autobusové zálivy: 2 ks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</si>
  <si>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</si>
  <si>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</si>
  <si>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</si>
  <si>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viz položka 914133_x000d_
4x P2, 2x E2b, 3x IS21b, 2x IJ4b, 1x B28, 2x IS3, 2x IP6,1x C4a_x000d_
_x000d_
- položka zahrnuje odstranění, demontáž a odklizení materiálu s odvozem na předepsané místo (odvoz na středisko)_x000d_
_x000d_
- PV hlavní část</t>
  </si>
  <si>
    <t>17 = 17,000000 =&gt; A</t>
  </si>
  <si>
    <t>915111</t>
  </si>
  <si>
    <t>VODOROVNÉ DOPRAVNÍ ZNAČENÍ BARVOU HLADKÉ - DODÁVKA A POKLÁDKA</t>
  </si>
  <si>
    <t xml:space="preserve">V4 (0,25)                  81,0 = 81,000000 =&gt; A _x000d_
V1a (0,125)               8,0 = 8,000000 =&gt; B _x000d_
V2b 3/1,5/0,125)     23,0 = 23,000000 =&gt; C _x000d_
V2b (1,5/1,5/0,25)   19,0 = 19,000000 =&gt; D _x000d_
V10d (0,5/0,5/0,25) 35,0 = 35,000000 =&gt; E _x000d_
V4 (0,5/0,5/0,25)      8,0 = 8,000000 =&gt; F _x000d_
V13                           18,0 = 18,000000 =&gt; G _x000d_
V7                             46,0 = 46,000000 =&gt; H _x000d_
A+B+C+D+E+F+G+H = 238,000000 =&gt; I _x000d_
z toho pro napojení na stávající stav: 2,5 m2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</si>
  <si>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</si>
  <si>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</si>
  <si>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</si>
  <si>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917223</t>
  </si>
  <si>
    <t>SILNIČNÍ A CHODNÍKOVÉ OBRUBY Z BETONOVÝCH OBRUBNÍKŮ ŠÍŘ 100MM</t>
  </si>
  <si>
    <t>nvé ostrůvky_x000d_
_x000d_
betonové obruby nové 100/250/1000 do C20/25n Xf3 tl. Min 0,10 m, včetně betonového lože_x000d_
_x000d_
položka zahrnuje:_x000d_
dodání a pokládku betonových obrubníků o rozměrech předepsaných zadávací dokumentací_x000d_
betonové lože i boční betonovou opěrku._x000d_
_x000d_
- PV hlavní část</t>
  </si>
  <si>
    <t>34 = 34,000000 =&gt; A</t>
  </si>
  <si>
    <t>Položka zahrnuje:
dodání a pokládku betonových obrubníků o rozměrech předepsaných zadávací dokumentací
betonové lože i boční betonovou opěrku.</t>
  </si>
  <si>
    <t>931316</t>
  </si>
  <si>
    <t>TĚSNĚNÍ DILATAČ SPAR ASF ZÁLIVKOU PRŮŘ DO 800MM2</t>
  </si>
  <si>
    <t>příčné + podélná (8,5+11,22+391)_x000d_
_x000d_
zalití spar asf. zálivkou_x000d_
_x000d_
- PV hlavní část</t>
  </si>
  <si>
    <t>432 = 432,000000 =&gt; A</t>
  </si>
  <si>
    <t>položka zahrnuje dodávku a osazení předepsaného materiálu, očištění ploch spáry před úpravou, očištění okolí spáry po úpravě
nezahrnuje těsnící profil</t>
  </si>
  <si>
    <t>93832</t>
  </si>
  <si>
    <t>OČIŠTĚNÍ DLAŽEB OD VEGETACE</t>
  </si>
  <si>
    <t>očištění dlažeb a obrub_x000d_
_x000d_
očištění před použitím_x000d_
očištění dlažeb od konstrukčních vrstev_x000d_
kartáčování + vodou_x000d_
_x000d_
- PV hlavní část</t>
  </si>
  <si>
    <t>A) 3403 = 3403,000000 =&gt; A _x000d_
_x000d_
B) 24 = 24,000000 =&gt; B _x000d_
_x000d_
Celkem: A+B = 3427,000000 =&gt; C</t>
  </si>
  <si>
    <t>položka zahrnuje očištění předepsaným způsobem včetně odklizení vzniklého odpadu</t>
  </si>
  <si>
    <t>96687</t>
  </si>
  <si>
    <t>VYBOURÁNÍ ULIČNÍCH VPUSTÍ KOMPLETNÍCH</t>
  </si>
  <si>
    <t>rušené UV beton/cihla dle skutečného stavu se souhlasem TDI_x000d_
_x000d_
položka zahrnuje veškerou manipulaci s vybouranou sutí a hmotami včetně uložení na skládku_x000d_
_x000d_
poplatek za skládku, viz položka 014102.4_x000d_
_x000d_
- PV hlavní část</t>
  </si>
  <si>
    <t>8 = 8,000000 =&gt; A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</si>
  <si>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</si>
  <si>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301 - Odvodnění komunikace</t>
  </si>
  <si>
    <t>suť_x000d_
_x000d_
- nezpůsobilé výdaje</t>
  </si>
  <si>
    <t>38m*0,093t/m = 3,534000 =&gt; A</t>
  </si>
  <si>
    <t>12980</t>
  </si>
  <si>
    <t>ČIŠTĚNÍ ULIČNÍCH VPUSTÍ</t>
  </si>
  <si>
    <t>čištění stávajících uličních vpustí_x000d_
_x000d_
- nezpůsobilé výdaje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</si>
  <si>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</si>
  <si>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</si>
  <si>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</si>
  <si>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revize stávajících přípojek DN 200 (čištění)_x000d_
_x000d_
- nezpůsobilé výdaje</t>
  </si>
  <si>
    <t>28,9 = 28,900000 =&gt; A</t>
  </si>
  <si>
    <t>13273</t>
  </si>
  <si>
    <t>HLOUBENÍ RÝH ŠÍŘ DO 2M PAŽ I NEPAŽ TŘ. I</t>
  </si>
  <si>
    <t>včetně odvozu na mezideponi, včetně naložení a dovozu pro použití na zásyp a obsyp_x000d_
A) výkop pro nové přípojky tř. 1_x000d_
_x000d_
B) výkop pro rušené přípojky tř. 1_x000d_
_x000d_
- PV - hlavní část</t>
  </si>
  <si>
    <t xml:space="preserve">A) 297 = 297,000000 =&gt; A _x000d_
B) 106 = 106,000000 =&gt; B _x000d_
Celkem: A+B = 403,000000 =&gt; C _x000d_
z toho pro UV 21:  16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</si>
  <si>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</si>
  <si>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včetně dovozu a naložení zeminy_x000d_
_x000d_
A) zásyp po rušených přípojkách bez konstrukce vozovky 0,86_x000d_
_x000d_
B) zásyp vhodnou zeminou nad potrubí se zhutněním (bez konstrukce vozovky 0,86)_x000d_
_x000d_
- PV - hlavní část</t>
  </si>
  <si>
    <t xml:space="preserve">A) 81,0 = 81,000000 =&gt; A _x000d_
B)  137 = 137,000000 =&gt; B _x000d_
Celkem: A+B = 218,000000 =&gt; C _x000d_
z toho pro UV 21:  10 m3</t>
  </si>
  <si>
    <t>17511</t>
  </si>
  <si>
    <t>OBSYP POTRUBÍ A OBJEKTŮ SE ZHUTNĚNÍM</t>
  </si>
  <si>
    <t>včetně dovozu a naložení_x000d_
_x000d_
obsyp potrubí vhodným materiálem_x000d_
_x000d_
- PV - hlavní část</t>
  </si>
  <si>
    <t xml:space="preserve">57,0 = 57,000000 =&gt; A _x000d_
z toho pro UV 21:  2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</si>
  <si>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</si>
  <si>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lože pod potrubí ŠP 0/32 TL 0,12 m_x000d_
_x000d_
- PV - hlavní část</t>
  </si>
  <si>
    <t xml:space="preserve">14 = 14,000000 =&gt; A _x000d_
z toho pro UV 21:  0,6 m3</t>
  </si>
  <si>
    <t>87434</t>
  </si>
  <si>
    <t>POTRUBÍ Z TRUB PLASTOVÝCH ODPADNÍCH DN DO 200MM</t>
  </si>
  <si>
    <t>- PV - hlavní část</t>
  </si>
  <si>
    <t xml:space="preserve">104,5 = 104,500000 =&gt; A _x000d_
z toho pro UV 21:  4,9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</si>
  <si>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</si>
  <si>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899306</t>
  </si>
  <si>
    <t>DOPLŇKY NA POTRUBÍ - IZOLAČNÍ SPOJE</t>
  </si>
  <si>
    <t>1) napojení na stávající stoku odbočkou DN 200/200_x000d_
2) napojení na stávající stoku odbočkou DN 250/200 _x000d_
3) napojení na stávající stoku odbočkou DN 300/200_x000d_
4) napojení na stávající stoku odbočkou DN 400/200_x000d_
_x000d_
- PV - hlavní část</t>
  </si>
  <si>
    <t>1) 3 = 3,000000 =&gt; A _x000d_
2) 5 = 5,000000 =&gt; B _x000d_
3) 10 = 10,000000 =&gt; C _x000d_
4) 3 = 3,000000 =&gt; D _x000d_
A+B+C+D = 21,000000 =&gt; E</t>
  </si>
  <si>
    <t>- Položka zahrnuje veškerý materiál, výrobky a polotovary, včetně mimostaveništní a vnitrostaveništní dopravy (rovněž přesuny), včetně naložení a složení,případně s uložením. 
- položka izolační spoj zahrnuje i kontrolní vývod izolačního spoje.</t>
  </si>
  <si>
    <t>89980</t>
  </si>
  <si>
    <t>TELEVIZNÍ PROHLÍDKA POTRUBÍ</t>
  </si>
  <si>
    <t>revize stávajících přípojek DN 200 (kamera) _x000d_
_x000d_
položka zahrnuje prohlídku potrubí televizní kamerou, záznam prohlídky na nosičích DVD a vyhotovení závěrečného písemného protokolu_x000d_
_x000d_
- PV - hlavní část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</si>
  <si>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</si>
  <si>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</si>
  <si>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</si>
  <si>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ZASLEPENÍ stávajících přípojek DN 200 na stoce_x000d_
_x000d_
- PV - hlavní část</t>
  </si>
  <si>
    <t>položka zahrnuje řez na potrubí, dodání a osazení příslušných tvarovek a armatur</t>
  </si>
  <si>
    <t>969234</t>
  </si>
  <si>
    <t>VYBOURÁNÍ POTRUBÍ DN DO 200MM KANALIZAČ</t>
  </si>
  <si>
    <t>odstranění stávajících přípojek DN 200 (kamenina/beton) s odvozem a uložením na skládku, včetně zaslepení odboček _x000d_
_x000d_
poplatek viz položka 014102.6_x000d_
_x000d_
- PV - hlavní část</t>
  </si>
  <si>
    <t xml:space="preserve">8 přípojek clekové délky  38m = 38,000000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</si>
  <si>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</si>
  <si>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část2 - II/217 Modernizace silnice Mokřiny - Aš</t>
  </si>
  <si>
    <t>1 - úsek 1: II/217 Nebesa - Mokřiny</t>
  </si>
  <si>
    <t>SO101.1 - Komunikace II/217 Nebesa – Mokřiny</t>
  </si>
  <si>
    <t>Základy</t>
  </si>
  <si>
    <t>zemina z výkopu_x000d_
_x000d_
- paušál: 8 620,000 T_x000d_
- nezpůsobilé výdaje: 2 082,480 T</t>
  </si>
  <si>
    <t xml:space="preserve">odkopávky ( z pol. 12383) _x000d_
4361,6*2,0 = 8723,200000 =&gt; A  t_x000d_
hloubení rýh (z pol. 13283)  - zásyp zeminou (z pol.17421)_x000d_
(993,48-3,84)*2,0 = 1979,280000 =&gt; B  t_x000d_
Celkem: A+B = 10702,480000 =&gt; C  t</t>
  </si>
  <si>
    <t>drny nad ornicí_x000d_
_x000d_
- nezpůsobilé výdaje</t>
  </si>
  <si>
    <t xml:space="preserve">z pol. 11130_x000d_
3146,67*0,05*2,0 = 314,667000 =&gt; A  t</t>
  </si>
  <si>
    <t xml:space="preserve">štět z komunikace (z pol. 11332)_x000d_
926,208*1,9 = 1759,795200 =&gt; A  t</t>
  </si>
  <si>
    <t>11130</t>
  </si>
  <si>
    <t>SEJMUTÍ DRNU</t>
  </si>
  <si>
    <t>odstranění drnu nad ornicí v tl. 50 mm_x000d_
poplatek v pol. 014102.1_x000d_
_x000d_
- PV - hlavní část</t>
  </si>
  <si>
    <t xml:space="preserve">3146,67 = 3146,670000 =&gt; A  m2</t>
  </si>
  <si>
    <t xml:space="preserve">včetně vodorovné dopravy  a uložení na skládku</t>
  </si>
  <si>
    <t>podklad ze štětu (původní historická cesta) tl. 160 mm_x000d_
poplatek za skládku v pol. 014102.2_x000d_
_x000d_
- PV - hlavní část _x000d_
- PV -doprovodná část</t>
  </si>
  <si>
    <t xml:space="preserve">plocha odečtena z ACAD a vynásobena koef. rozšíření_x000d_
1,08*5360,0*0,16 = 926,208000 =&gt; A m3_x000d_
z toho:_x000d_
PV - Hlavní část:  619,208 m3_x000d_
PV - doprovodná část:  307 m3 (úsek u přídatných (odbočovacích) pruhů km 0,150 - 0,400)</t>
  </si>
  <si>
    <t>11333</t>
  </si>
  <si>
    <t>ODSTRANĚNÍ PODKLADU ZPEVNĚNÝCH PLOCH S ASFALT POJIVEM</t>
  </si>
  <si>
    <t>- materiál bude odkoupen zhotovitelem stavby na základě uzavřené kupní smlouvy_x000d_
- vybourání, naložení, odvoz k recyklaci (zhotovitel stavby)_x000d_
_x000d_
- PV - hlavní část _x000d_
- PV - doprovodná část</t>
  </si>
  <si>
    <t xml:space="preserve">výměry odečtěny z ACAD_x000d_
5360,0*0,03 = 160,800000 =&gt; A  m3_x000d_
penetračn makadam tl. 200 mm_x000d_
5360*1,08*0,2 = 1157,760000 =&gt; B  m3_x000d_
Celkem: A+B = 1318,560000 =&gt; C  m3_x000d_
z toho:_x000d_
PV - Hlavní část:  895,56 m3_x000d_
PV - doprovodná část: 423 m3 (úsek u přídatných (odbočovacích) pruhů km 0,150 - 0,400)</t>
  </si>
  <si>
    <t>113746</t>
  </si>
  <si>
    <t>FRÉZOVÁNÍ ZPEVNĚNÝCH PLOCH ASFALTOVÝCH TL. DO 100MM</t>
  </si>
  <si>
    <t>vyfrézovaný materiál bude odkoupen zhotovitelem stavby na základě uzavřené kupní smlouvy _x000d_
výměra odečtena z ACAD_x000d_
_x000d_
- PV - hlavní část _x000d_
- PV - doprovodná část</t>
  </si>
  <si>
    <t xml:space="preserve">napojení křižovatky - PV - hlavní část _x000d_
87,0 = 87,000000 =&gt; A  m2_x000d_
odbočovací pruhy - PV doprovodná část _x000d_
615 = 615,000000 =&gt; B _x000d_
Celkem: A+B = 702,000000 =&gt; C  m2</t>
  </si>
  <si>
    <t>113748</t>
  </si>
  <si>
    <t>FRÉZOVÁNÍ ZPEVNĚNÝCH PLOCH ASFALTOVÝCH TL. DO 150MM</t>
  </si>
  <si>
    <t>vyfrézovaný materiál bude odkoupen zhotovitelem stavby na základě uzavřené kupní smlouvy_x000d_
_x000d_
- PV - hlavní část _x000d_
- PV - doprovodná část</t>
  </si>
  <si>
    <t xml:space="preserve">výměra odečtena z ACAD_x000d_
5360,0 = 5360,000000 =&gt; A  m2_x000d_
z toho:_x000d_
PV - Hlavní část:  3437 m2_x000d_
PV - doprovodná část: 1923 m2 (úsek u přídatných (odbočovacích) pruhů km 0,150 - 0,400)</t>
  </si>
  <si>
    <t>12110</t>
  </si>
  <si>
    <t>SEJMUTÍ ORNICE NEBO LESNÍ PŮDY</t>
  </si>
  <si>
    <t>odhumusování v tl. 100 mm_x000d_
ornice bude využita v max. míře v rámci stavby také pro SO 103.1, 103.2, 103.3_x000d_
přebytek bude odvezen na místo určení (včetně dopravy a naložení a případného poplatku za uložení)_x000d_
(314,67-208,5-7,7-41,2-0,11=57,16 m3)_x000d_
_x000d_
- PV - hlavní část</t>
  </si>
  <si>
    <t>314,67 = 314,670000 =&gt; A</t>
  </si>
  <si>
    <t>položka zahrnuje sejmutí ornice bez ohledu na tloušťku vrstvy a její vodorovnou dopravu
nezahrnuje uložení na trvalou skládku</t>
  </si>
  <si>
    <t>12383</t>
  </si>
  <si>
    <t>ODKOP PRO SPOD STAVBU SILNIC A ŽELEZNIC TŘ. II</t>
  </si>
  <si>
    <t>odstranění zeminy a kameniva pro výměnu AZ tl. 500 mm_x000d_
odstranění zeminy a drnů v místě krajnice_x000d_
poplatek za skládku v pol. 014102_x000d_
(bude provedeno zatřídění zemin dle skutečnosti, čerpáno po odsouhlasení TDS)_x000d_
_x000d_
- PV - hlavní část _x000d_
- PV - doprovodná část</t>
  </si>
  <si>
    <t xml:space="preserve">výměra odečtena z ACAD_x000d_
výkop pro AZ _x000d_
1,42*5360*0,5 = 3805,600000 =&gt; A m3_x000d_
krajnice_x000d_
0,4*695,0*2 = 556,000000 =&gt; B  m3_x000d_
Celkem: A+B = 4361,600000 =&gt; C  m3_x000d_
z toho:_x000d_
PV - Hlavní část:  2900,6 m3_x000d_
PV - doprovodná část:  1461 m3 (úsek u přídatných (odbočovacích) pruhů km 0,150 - 0,400)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</si>
  <si>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</si>
  <si>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13283</t>
  </si>
  <si>
    <t>HLOUBENÍ RÝH ŠÍŘ DO 2M PAŽ I NEPAŽ TŘ. II</t>
  </si>
  <si>
    <t>poplatek za skládku v pol. 014102_x000d_
(bude provedeno zatřídění zemin dle skutečnosti, čerpáno po odsouhlasení TDS)_x000d_
_x000d_
- PV - hlavní část _x000d_
- PV -doprovodná část</t>
  </si>
  <si>
    <t xml:space="preserve">odstranění zeminy a drnů v místě krajnice:_x000d_
0,7*695*2 = 973,000000 =&gt; A m3_x000d_
výkop pro drén:_x000d_
0,08*256,0 = 20,480000 =&gt; B  m3_x000d_
Celkem: A+B = 993,480000 =&gt; C  m3_x000d_
z toho:_x000d_
PV - Hlavní část:  825,48 m3_x000d_
PV - doprovodná část:  168 m3 (úsek u přídatných (odbočovacích) pruhů km 0,150 - 0,400)</t>
  </si>
  <si>
    <t>materiál vhodný do AZ tl. 500 mm_x000d_
_x000d_
- PV - hlavní část _x000d_
- PV -doprovodná část</t>
  </si>
  <si>
    <t xml:space="preserve">1,42*5360,0*0,5 = 3805,600000 =&gt; A  m3_x000d_
z toho:_x000d_
PV - Hlavní část:  2440,6 m3_x000d_
PV - doprovodná část:  1365 m3 (úsek ú přídatných (odbočovacích) pruhů km 0,150 - 0,400)</t>
  </si>
  <si>
    <t>17380</t>
  </si>
  <si>
    <t>ZEMNÍ KRAJNICE A DOSYPÁVKY Z NAKUPOVANÝCH MATERIÁLŮ</t>
  </si>
  <si>
    <t>- PV - hlavní část _x000d_
- PV -doprovodná část</t>
  </si>
  <si>
    <t xml:space="preserve">zemní část krajnice_x000d_
0,24*695,0*2 = 333,600000 =&gt; A  m3_x000d_
z toho:_x000d_
PV - Hlavní část:  275,6 m3_x000d_
PV - doprovodná část:  58 m3 (úsek u přídatných (odbočovacích) pruhů km 0,150 - 0,400)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</si>
  <si>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</si>
  <si>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</si>
  <si>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</si>
  <si>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urovnání drénu místní zeminou_x000d_
_x000d_
- PV - hlavní část</t>
  </si>
  <si>
    <t xml:space="preserve">256,0*0,05*0,3 = 3,840000 =&gt; A 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</si>
  <si>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</si>
  <si>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PV - hlavní část _x000d_
- PV - doprovodná část</t>
  </si>
  <si>
    <t xml:space="preserve">urovnání pláně_x000d_
1,6*5360,0 = 8576,000000 =&gt; A  m2_x000d_
urovnání parapláně_x000d_
1,42*5360,0 = 7611,200000 =&gt; B  m2_x000d_
Celkem: A+B = 16187,200000 =&gt; C  m2_x000d_
z toho:_x000d_
PV - Hlavní část:  12341,20 m2_x000d_
PV - doprovodná část:   3846 m2 (úsek u přídatných (odbočovacích) pruhů km 0,150 - 0,400)</t>
  </si>
  <si>
    <t>18221</t>
  </si>
  <si>
    <t>ROZPROSTŘENÍ ORNICE VE SVAHU V TL DO 0,10M</t>
  </si>
  <si>
    <t>v tl. 100 mm_x000d_
_x000d_
- PV - hlavní část</t>
  </si>
  <si>
    <t>2085 = 2085,000000 =&gt; A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</si>
  <si>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</si>
  <si>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</si>
  <si>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</si>
  <si>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vč. zalévání a ošetřování vodou_x000d_
_x000d_
- PV - hlavní část</t>
  </si>
  <si>
    <t>Zahrnuje dodání předepsané travní směsi, její výsev na ornici, zalévání, první pokosení, to vše bez ohledu na sklon terénu</t>
  </si>
  <si>
    <t>2 - Základy</t>
  </si>
  <si>
    <t>21152</t>
  </si>
  <si>
    <t>SANAČNÍ ŽEBRA Z KAMENIVA DRCENÉHO</t>
  </si>
  <si>
    <t>zásyp drénu fr. 8/16_x000d_
_x000d_
- PV - hlavní část</t>
  </si>
  <si>
    <t xml:space="preserve">0,06*256,0 = 15,360000 =&gt; A  m3</t>
  </si>
  <si>
    <t>položka zahrnuje dodávku předepsaného kameniva, mimostaveništní a vnitrostaveništní dopravu a jeho uložení není-li v zadávací dokumentaci uvedeno jinak, jedná se o nakupovaný materiál</t>
  </si>
  <si>
    <t>56333</t>
  </si>
  <si>
    <t>VOZOVKOVÉ VRSTVY ZE ŠTĚRKODRTI TL. DO 150MM</t>
  </si>
  <si>
    <t>vrstva ŠDA frakce 0/32 dle ČSN EN 13285 v tl. 150 mm_x000d_
_x000d_
- PV - hlavní část _x000d_
- PV - doprovodná část</t>
  </si>
  <si>
    <t xml:space="preserve">skladba A: _x000d_
vozovka: 6653  = 6653,000000 =&gt; A  -  PV - hlavní část _x000d_
úsek u přídatných (odbočovacích) pruhů km 0,150-0,400:  1923  = 1923,000000 =&gt; B  - PV - doprovodná část _x000d_
A+B = 8576,000000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</si>
  <si>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</si>
  <si>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</si>
  <si>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</si>
  <si>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vrstva ŠDA frakce 0/63 dle ČSN EN 13285 v tl. 200 mm_x000d_
_x000d_
- PV - hlavní část _x000d_
- PV - doprovodná část</t>
  </si>
  <si>
    <t xml:space="preserve">skladba A: _x000d_
vozovka: 4241 = 4241,000000 =&gt; A   - PV - hlavní část  _x000d_
úsek u přídatných (odbočovacích) pruhů km 0,150-0,400:  1923  = 1923,000000 =&gt; B  - PV - doprovodná část _x000d_
A+B = 6164,000000 =&gt; C</t>
  </si>
  <si>
    <t>56932</t>
  </si>
  <si>
    <t>ZPEVNĚNÍ KRAJNIC ZE ŠTĚRKODRTI TL. DO 100MM</t>
  </si>
  <si>
    <t>frakce 0-32_x000d_
_x000d_
- PV - hlavní část _x000d_
- PV - doprovodná část</t>
  </si>
  <si>
    <t xml:space="preserve">615,0*0,75*2 = 922,500000 =&gt; A  - PV - hlavní část _x000d_
úsek u přídatných (odbočovacích) pruhů km 0,150-0,400:  120 = 120,000000 =&gt; B  - PV - doprovodná část _x000d_
A+B = 1042,500000 =&gt; C</t>
  </si>
  <si>
    <t>- dodání kameniva předepsané kvality a zrnitosti
- rozprostření a zhutnění vrstvy v předepsané tloušťce
- zřízení vrstvy bez rozlišení šířky, pokládání vrstvy po etapách</t>
  </si>
  <si>
    <t xml:space="preserve">C 50 BP 5      0,6 kg/m2_x000d_
_x000d_
- PV - hlavní část _x000d_
- PV - doprovodná část</t>
  </si>
  <si>
    <t xml:space="preserve">4241 = 4241,000000 =&gt; A   - PV - hlavní část _x000d_
úsek u přídatných (odbočovacích) pruhů km 0,150-0,400:  1923  = 1923,000000 =&gt; B  - PV - doprovodná část _x000d_
A+B = 6164,000000 =&gt; C</t>
  </si>
  <si>
    <t>572211</t>
  </si>
  <si>
    <t>SPOJOVACÍ POSTŘIK Z ASFALTU DO 0,5KG/M2</t>
  </si>
  <si>
    <t>C60 BP5 0,4 kg/m2_x000d_
_x000d_
- PV - hlavní část _x000d_
- PV - doprovodná část</t>
  </si>
  <si>
    <t xml:space="preserve">skladba A:  3597 = 3597,000000 =&gt; A  - PV - hlavní část _x000d_
skladba A:   3697,32 = 3697,320000 =&gt; B  - PV - hlavní část _x000d_
skladba B křižovatky: 133,0*2 = 266,000000 =&gt; C  m2  - PV - hlavní část _x000d_
odbočovací pruhy: 615,0 = 615,000000 =&gt; D  m2  - PV - doprovodná část       _x000d_
úsek u přídatných (odbočovacích) pruhů km 0,150-0,400:  1923*2  = 3846,000000 =&gt; E   - PV - doprovodná část_x000d_
A+B+C+D+E = 12021,320000 =&gt; F</t>
  </si>
  <si>
    <t>574A34</t>
  </si>
  <si>
    <t>ASFALTOVÝ BETON PRO OBRUSNÉ VRSTVY ACO 11+, 11S TL. 40MM</t>
  </si>
  <si>
    <t xml:space="preserve">skladba  viz TZ - ACO 11+_x000d_
_x000d_
- PV - hlavní část _x000d_
- PV - doprovodná část</t>
  </si>
  <si>
    <t xml:space="preserve">skladba A: 3391 = 3391,000000 =&gt; A  - PV - hlavní část _x000d_
skladba B- křižovatky: 133,0 = 133,000000 =&gt; B  m2  - PV - hlavní část _x000d_
odbočovací pruhy: 615,0 = 615,000000 =&gt; C  m2  - PV - doprovodná část _x000d_
úsek u přídatných (odbočovacích) pruhů km 0,150-0,400:  1923  = 1923,000000 =&gt; D  - PV - doprovodná část _x000d_
A+B+C+D = 6062,000000 =&gt; E</t>
  </si>
  <si>
    <t>574C56</t>
  </si>
  <si>
    <t>ASFALTOVÝ BETON PRO LOŽNÍ VRSTVY ACL 16+, 16S TL. 60MM</t>
  </si>
  <si>
    <t>ACL 16+_x000d_
_x000d_
- PV - hlavní část _x000d_
- PV - doprovodná část</t>
  </si>
  <si>
    <t xml:space="preserve">skladba A: 3551,8 = 3551,800000 =&gt; A  - PV - hlavní část _x000d_
skladba B - křižovatka: 133,0 = 133,000000 =&gt; B  m2  - PV - hlavní část _x000d_
odbočovací pruhy: 615,0 = 615,000000 =&gt; C  m2  - PV - doprovodná část _x000d_
úsek u přídatných (odbočovacích) pruhů km 0,150-0,400:  1923  = 1923,000000 =&gt; D  - PV - doprovodná část _x000d_
A+B+C+D = 6222,800000 =&gt; E</t>
  </si>
  <si>
    <t>574E88</t>
  </si>
  <si>
    <t>ASFALTOVÝ BETON PRO PODKLADNÍ VRSTVY ACP 22+, 22S TL. 90MM</t>
  </si>
  <si>
    <t>ACP 22+_x000d_
_x000d_
- PV - hlavní část_x000d_
- PV - doprovodná část</t>
  </si>
  <si>
    <t xml:space="preserve">skladba A:   3742,52 = 3742,520000 =&gt; A   - PV - hlavní část _x000d_
úsek u přídatných (odbočovacích) pruhů km 0,150-0,400:  1923  = 1923,000000 =&gt; B   - PV - doprovodná část _x000d_
A+B = 5665,520000 =&gt; C</t>
  </si>
  <si>
    <t>58920</t>
  </si>
  <si>
    <t>VÝPLŇ SPAR MODIFIKOVANÝM ASFALTEM</t>
  </si>
  <si>
    <t xml:space="preserve">9+100+130+15+9+695 = 958,000000 =&gt; A  m</t>
  </si>
  <si>
    <t>položka zahrnuje:
- dodávku předepsaného materiálu
- vyčištění a výplň spar tímto materiálem</t>
  </si>
  <si>
    <t>875332</t>
  </si>
  <si>
    <t>POTRUBÍ DREN Z TRUB PLAST DN DO 150MM DĚROVANÝCH</t>
  </si>
  <si>
    <t>zřízení drénu_x000d_
viz výkres D.1.5 Příčné řezy, D.1..1.2 - situace č.3,4,5_x000d_
_x000d_
- PV - hlavní část</t>
  </si>
  <si>
    <t>256 = 256,000000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</si>
  <si>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</si>
  <si>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9113A1</t>
  </si>
  <si>
    <t>SVODIDLO OCEL SILNIČ JEDNOSTR, ÚROVEŇ ZADRŽ N1, N2 - DODÁVKA A MONTÁŽ</t>
  </si>
  <si>
    <t>dlouhý výškový náběh svodidla JS/N2_x000d_
včetně svodidlových nástavců a svodidlových odrazek_x000d_
_x000d_
- PV - hlavní část</t>
  </si>
  <si>
    <t xml:space="preserve">4*8,0 = 32,000000 =&gt; A 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</si>
  <si>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</si>
  <si>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</si>
  <si>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</si>
  <si>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 xml:space="preserve">směrové sloupky červené_x000d_
2,0 = 2,000000 =&gt; A  kus   - PV hlavní část _x000d_
směrové sloupky _x000d_
10,0 = 10,000000 =&gt; B  kus  - PV - hlavní část _x000d_
úsek u přídatných (odbočovacích) pruhů km 0,150-0,400:  4 = 4,000000 =&gt; C   - PV - doprovodná část _x000d_
A+B+C = 16,000000 =&gt; D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</si>
  <si>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</si>
  <si>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</si>
  <si>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</si>
  <si>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- položka zahrnuje odstranění, demontáž a odklizení materiálu s odvozem na předepsané místo (odvoz na středisko)_x000d_
_x000d_
- PV - hlavní část _x000d_
- PV - doprovodná část</t>
  </si>
  <si>
    <t xml:space="preserve">10 = 10,000000 =&gt; A - PV - hlavní část _x000d_
úsek u přídatných (odbočovacích) pruhů km 0,150-0,400:  4   = 4,000000 =&gt; B   -  PV - doprovodná část _x000d_
A+B = 14,000000 =&gt; C</t>
  </si>
  <si>
    <t>položka zahrnuje demontáž stávajícího sloupku, jeho odvoz do skladu nebo na skládku</t>
  </si>
  <si>
    <t xml:space="preserve">dle položky: 915211: 487,863 = 487,863000 =&gt; A _x000d_
PV - hlavní část:  301,4105 m2_x000d_
PV - doprovodná část: 186,4525 m2  (úsek u přídatných (odbočovacích) pruhů km 0,150-0,400)</t>
  </si>
  <si>
    <t>915211</t>
  </si>
  <si>
    <t>VODOROVNÉ DOPRAVNÍ ZNAČENÍ PLASTEM HLADKÉ - DODÁVKA A POKLÁDKA</t>
  </si>
  <si>
    <t xml:space="preserve">V4 - 250 mm:_x000d_
1308,0*0,25 = 327,000000 =&gt; A  m2 - z toho 84 m2 PV - doprovodná část _x000d_
V4 - 0,5/0,5 - 250 mm: _x000d_
80,0*0,25/2 = 10,000000 =&gt; B  m2 - z toho 54 m2 - PV doprovodná část _x000d_
V1a - 125 mm:_x000d_
485,0*0,125 = 60,625000 =&gt; C m2 - z toho 18 m2 - PV doprovodná část _x000d_
V2b - 125 mm:_x000d_
70,0*0,125 = 8,750000 =&gt; D  m2 - z toho 12 m2 - PV doprovodná část _x000d_
V2b - 1,5/1,5 - 250 mm:_x000d_
420,0*0,25/2 = 52,500000 =&gt; E  m2 - z toho 10 m2 - PV doprovodná část _x000d_
V11a - čáry - 2x:_x000d_
(36,0+2*3,0+6*3,65)*0,125*2 = 15,975000 =&gt; F - z toho 7,9875 m2 - PV doprovodná část _x000d_
V11a - BUS:_x000d_
(0,1812+0,1288+0,1551)*2 = 0,930200 =&gt; G  m2 - z toho 0,465 m2 PV - doprovodná část _x000d_
V2b - 3/1,5 - 125 mm: _x000d_
145,0*0,125/3*2 = 12,083333 =&gt; H _x000d_
A+B+C+D+E+F+G+H = 487,863533 =&gt; I _x000d_
celkem: _x000d_
PV - hlavní část:  301,4105 m2_x000d_
PV - doprovodná část: 186,4525 m2 (úsek u přídatných (odbočovacích) pruhů km 0,150-0,400)</t>
  </si>
  <si>
    <t>919113</t>
  </si>
  <si>
    <t>ŘEZÁNÍ ASFALTOVÉHO KRYTU VOZOVEK TL DO 150MM</t>
  </si>
  <si>
    <t xml:space="preserve">9+100+130+15+9 = 263,000000 =&gt; A  m</t>
  </si>
  <si>
    <t>položka zahrnuje řezání vozovkové vrstvy v předepsané tloušťce, včetně spotřeby vody</t>
  </si>
  <si>
    <t>2 - úsek 2: II/217 Mokřiny</t>
  </si>
  <si>
    <t>SO102.1 - Komunikace II/217 Mokřiny</t>
  </si>
  <si>
    <t>vodorovné konstrukce</t>
  </si>
  <si>
    <t>zemina z výkopu_x000d_
_x000d_
- paušál</t>
  </si>
  <si>
    <t xml:space="preserve">odkopávky z pol. 12283_x000d_
5180,850*2,0 = 10361,700000 =&gt; A  t_x000d_
hloubení z pol. 13283_x000d_
1218,0*2,0 = 2436,000000 =&gt; B _x000d_
17,82*2,0 = 35,640000 =&gt; D _x000d_
A+B+D = 12833,340000 =&gt; C</t>
  </si>
  <si>
    <t xml:space="preserve">z pol. 11130_x000d_
1673,33*0,05*2,0 = 167,333000 =&gt; A  t</t>
  </si>
  <si>
    <t xml:space="preserve">štět z komunikace (z pol. 11332)_x000d_
1283,04*1,9 = 2437,776000 =&gt; A  t_x000d_
kamenivo (z pol. 11332)_x000d_
16,04*1,9 = 30,476000 =&gt; B  t_x000d_
Celkem: A+B = 2468,252000 =&gt; C  t</t>
  </si>
  <si>
    <t>vrstvy s asfaltovým pojivem_x000d_
_x000d_
- nezpůsobilé výdaje</t>
  </si>
  <si>
    <t xml:space="preserve">z pol. 11313_x000d_
2,5*2,4 = 6,000000 =&gt; A  t</t>
  </si>
  <si>
    <t>obrubníky z pol. 11352_x000d_
(927*0,3*0,15*0,25*1)*2,0 = 20,857500 =&gt; A _x000d_
dlažba zámk. z pol. 11318_x000d_
3,94*2,0 = 7,880000 =&gt; B _x000d_
_x000d_
A+B = 28,737500 =&gt; C</t>
  </si>
  <si>
    <t xml:space="preserve">komunikace:_x000d_
1533,33 = 1533,330000 =&gt; A m2_x000d_
zatrubnění příkopu:_x000d_
140,0 = 140,000000 =&gt; B  m2_x000d_
Celkem: A+B = 1673,330000 =&gt; C  m2</t>
  </si>
  <si>
    <t>11313</t>
  </si>
  <si>
    <t>ODSTRANĚNÍ KRYTU ZPEVNĚNÝCH PLOCH S ASFALTOVÝM POJIVEM</t>
  </si>
  <si>
    <t>poplatek za skládku v pol. 014102.3_x000d_
_x000d_
- PV - hlavní část</t>
  </si>
  <si>
    <t xml:space="preserve">výměry odečteny z ACAD_x000d_
sjezd z asfaltu - tl.100 mm:_x000d_
(15,0+10,0)*0,1 = 2,500000 =&gt; A  m3</t>
  </si>
  <si>
    <t>11318</t>
  </si>
  <si>
    <t>ODSTRANĚNÍ KRYTU ZPEVNĚNÝCH PLOCH Z DLAŽDIC</t>
  </si>
  <si>
    <t>poplatek za skládku v pol. 014102.4_x000d_
_x000d_
- PV - hlavní část</t>
  </si>
  <si>
    <t xml:space="preserve">sjezd z dlažby tl. 80 mm:_x000d_
8,0*0,11 = 0,880000 =&gt; A  m3_x000d_
dělící ostrůvek dlažba tl. 60 mm:_x000d_
34,0*0,09 = 3,060000 =&gt; B m3_x000d_
Celkem: A+B = 3,940000 =&gt; C  m3</t>
  </si>
  <si>
    <t>poplatek za skládku v pol. 014102.2_x000d_
_x000d_
- PV - hlavní část</t>
  </si>
  <si>
    <t xml:space="preserve">výměry odečteny z ACAD_x000d_
sjezd štěrkový tl. 100 mm:_x000d_
(40+8+14+15)*0,1 = 7,700000 =&gt; A m3_x000d_
dělící ostrůvek ŠD tl.150 mm:_x000d_
34,0*0,15 = 5,100000 =&gt; B  m3_x000d_
zatrubnění příkopu tl. 270 mm_x000d_
12,0*0,27 = 3,240000 =&gt; C  m3_x000d_
štět (původní historická cesta) tl. 160 mm_x000d_
8019,0*0,16 = 1283,040000 =&gt; D m3_x000d_
Celkem: A+B+C+D = 1299,080000 =&gt; E  m3_x000d_
z toho pro autobusový záliv: 33 m3</t>
  </si>
  <si>
    <t>- materiál bude odkoupen zhotovitelem stavby na základě uzavřené kupní smlouvy_x000d_
- vybourání, naložení, odvoz k recyklaci (zhotovitel stavby)_x000d_
_x000d_
- PV - hlavní část</t>
  </si>
  <si>
    <t xml:space="preserve">výměry odečteny z ACAD_x000d_
komunikace - tl. 30 mm:_x000d_
7425,0*0,03 = 222,750000 =&gt; A  m3_x000d_
zatrubnění příkopu tl. 30 mm:_x000d_
12,0*0,03 = 0,360000 =&gt; B  m3_x000d_
penetrační makadam tl. 200 mm:_x000d_
7425*1,08*0,2 = 1603,800000 =&gt; C  m3_x000d_
zatrubnění příkopu - penetrační makadam tl. 200 mm:_x000d_
12,0*0,2 = 2,400000 =&gt; D  m3_x000d_
Celkem: A+B+C+D = 1829,310000 =&gt; E m3_x000d_
z toho pro autobusový záliv:  42 m3</t>
  </si>
  <si>
    <t>po očištění 70% uložit na dočasnou skládku a znovu požít _x000d_
30% odvézt na trvalou skládku odpadu _x000d_
poplatek za skládku v pol. 014102.4_x000d_
_x000d_
- PV - hlavní část</t>
  </si>
  <si>
    <t>z toho pro autobusový záliv: 49 m_x000d_
927 = 927,000000 =&gt; A</t>
  </si>
  <si>
    <t>11353</t>
  </si>
  <si>
    <t>ODSTRANĚNÍ CHODNÍKOVÝCH KAMENNÝCH OBRUBNÍKŮ</t>
  </si>
  <si>
    <t>po očištění uložit na místo určení zhotovitelem stavby a opětovné použití _x000d_
- včetně naložení a veškeré manipulace a dopravy _x000d_
_x000d_
- PV - hlavní část</t>
  </si>
  <si>
    <t>33 = 33,000000 =&gt; A</t>
  </si>
  <si>
    <t>vyfrézovaný materiál bude odkoupen zhotovitelem stavby na základě uzavřené kupní smlouvy _x000d_
výměra odečtena z ACAD_x000d_
_x000d_
- PV - hlavní část</t>
  </si>
  <si>
    <t xml:space="preserve">napojení křižovatek_x000d_
124,0 = 124,000000 =&gt; A  m2</t>
  </si>
  <si>
    <t xml:space="preserve">komunikace:_x000d_
7425,0 = 7425,000000 =&gt; A  m2_x000d_
zatrubnění příkopu:_x000d_
12,0 = 12,000000 =&gt; B  m2_x000d_
Celkem: A+B = 7437,000000 =&gt; C  m2_x000d_
z toho pro autobusový záliv: 210 m2</t>
  </si>
  <si>
    <t>odhumusování v tl. 100 mm_x000d_
ornice bude využita v max. míře v rámci stavby _x000d_
přebytek bude odvezen na místo určení (včetně dopravy a naložení a případného poplatku za uložení)_x000d_
(167,33-153,7-8,5=5,13 m3)_x000d_
_x000d_
- PV - hlavní část</t>
  </si>
  <si>
    <t xml:space="preserve">komunikace:_x000d_
153,33 = 153,330000 =&gt; A m3_x000d_
zatrubnění příkopu:_x000d_
140,0*0,1 = 14,000000 =&gt; B  m3_x000d_
Celkem: A+B = 167,330000 =&gt; C  m3</t>
  </si>
  <si>
    <t>poplatek za skládku v pol. 014102_x000d_
(bude provedeno zatřídění zemin dle skutečnosti, čerpáno po odsouhlasení TDS)_x000d_
_x000d_
- PV - hlavní část</t>
  </si>
  <si>
    <t xml:space="preserve">výměra odečtena z ACAD_x000d_
odstranění zeminy a kameniva pro výměnu AZ tl. 500 mm_x000d_
1,3*7425,0*0,5 = 4826,250000 =&gt; A m3_x000d_
zatrubnění příkopu_x000d_
12,0*1,0*(1,0-0,45) = 6,600000 =&gt; B m3_x000d_
odstranění zeminy a drnů v krajnici_x000d_
0,4*870 = 348,000000 =&gt; C  m3_x000d_
Celkem: A+B+C = 5180,850000 =&gt; D  m3</t>
  </si>
  <si>
    <t>odstranění zeminy a drnů v místě krajnice a pro nové UV a jejich přípojky_x000d_
poplatek za skládku v pol. 014102_x000d_
(bude provedeno zatřídění zemin dle skutečnosti, čerpáno po odsouhlasení TDS)_x000d_
_x000d_
- PV - hlavní část</t>
  </si>
  <si>
    <t>odstranění zeminy a drnů v místě krajnice:_x000d_
0,7*870,0*2 = 1218,000000 =&gt; A m3_x000d_
výkop pro přípojku a UV (km cca 0,778):_x000d_
(28,0+8,0)*0,9*1,0 = 32,400000 =&gt; B (část materiálu - 14,58 m3 - bude použita pro zpětný zásyp, přebytek materiálu - 17,82 m3 - bude odvezen na skládku)_x000d_
A+B = 1250,400000 =&gt; C</t>
  </si>
  <si>
    <t>materiál vhodný do AZ tl. 500 mm_x000d_
_x000d_
- PV - hlavní část</t>
  </si>
  <si>
    <t xml:space="preserve">1,3*7425,0*0,5 = 4826,250000 =&gt; A  m3</t>
  </si>
  <si>
    <t xml:space="preserve">zemní část krajnice_x000d_
0,24*1025,0 = 246,000000 =&gt; A  m3</t>
  </si>
  <si>
    <t xml:space="preserve">přípojka UV - zásyp výkopkem z pol. 13273 (km cca 0,778):_x000d_
((28,0+8,0)*0,9*1,0)-((28,0+8,0)*0,9*0,55) = 14,580000 =&gt; A  m3_x000d_
zatrubnění příkopu:_x000d_
2,28*56,0 = 127,680000 =&gt; B m3_x000d_
Celkem: A+B = 142,260000 =&gt; C  m3</t>
  </si>
  <si>
    <t>17581</t>
  </si>
  <si>
    <t>OBSYP POTRUBÍ A OBJEKTŮ Z NAKUPOVANÝCH MATERIÁLŮ</t>
  </si>
  <si>
    <t>včetně nákupu vhodného materiálu_x000d_
_x000d_
- PV - hlavní část</t>
  </si>
  <si>
    <t xml:space="preserve">přípojka UV (km cca 0,778):_x000d_
(28,0+8,0)*0,9*0,55 = 17,820000 =&gt; A  m3_x000d_
zatrubnění příkopu:_x000d_
68,0*0,6*0,5 = 20,400000 =&gt; B  m3_x000d_
Celkem: A+B = 38,220000 =&gt; C 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</si>
  <si>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</si>
  <si>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 xml:space="preserve">urovnání pláně_x000d_
1,35*7425,0 = 10023,750000 =&gt; A  m2_x000d_
urovnání parapláně_x000d_
1,3*7425,0 = 9652,500000 =&gt; B  m2_x000d_
Celkem: A+B = 19676,250000 =&gt; C  m2</t>
  </si>
  <si>
    <t xml:space="preserve">komunikace: _x000d_
1537,0 = 1537,000000 =&gt; A  m2_x000d_
zatrubnění příkopu:_x000d_
85,0 = 85,000000 =&gt; B  m2_x000d_
Celkem: A+B = 1622,000000 =&gt; C  m2</t>
  </si>
  <si>
    <t>1622 = 1622,000000 =&gt; A</t>
  </si>
  <si>
    <t>4 - vodorovné konstrukce</t>
  </si>
  <si>
    <t>465512</t>
  </si>
  <si>
    <t>DLAŽBY Z LOMOVÉHO KAMENE NA MC</t>
  </si>
  <si>
    <t xml:space="preserve">PŘÍDLAŽBA Z KAMEN KOSTEK TL. 120 MM DO BETONU  100 MM_x000d_
_x000d_
- PV - hlavní část</t>
  </si>
  <si>
    <t>68*0,12 = 8,160000 =&gt; A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</si>
  <si>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</si>
  <si>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56332</t>
  </si>
  <si>
    <t>VOZOVKOVÉ VRSTVY ZE ŠTĚRKODRTI TL. DO 100MM</t>
  </si>
  <si>
    <t>obnova sjezdu_x000d_
_x000d_
- PV - hlavní část</t>
  </si>
  <si>
    <t xml:space="preserve">40,0+8,0+14,0+15,0 = 77,000000 =&gt; A  m2</t>
  </si>
  <si>
    <t>vrstva ŠDA frakce 0/32 dle ČSN EN 13285 v tl. 150 mm_x000d_
_x000d_
- PV - hlavní část</t>
  </si>
  <si>
    <t xml:space="preserve">skladba A: _x000d_
1,6*7425,0+34,0 = 11914,000000 =&gt; A m2_x000d_
obnova dělícího ostrůvku:_x000d_
34,0 = 34,000000 =&gt; B  m2_x000d_
zatrubnění příkopu_x000d_
12,0*1,0 = 12,000000 =&gt; C  m2_x000d_
Celkem: A+B+C = 11960,000000 =&gt; D  m2</t>
  </si>
  <si>
    <t>vrstva ŠDA frakce 0/63 dle ČSN EN 13285 v tl. 200 mm_x000d_
_x000d_
- PV - hlavní část</t>
  </si>
  <si>
    <t xml:space="preserve">skladba A: _x000d_
1,15*7425,0+34,0 = 8572,750000 =&gt; A m2_x000d_
zatrubnění příkopu_x000d_
12,0*1,0 = 12,000000 =&gt; B  m2_x000d_
Celkem: A+B = 8584,750000 =&gt; C m2</t>
  </si>
  <si>
    <t>frakce 0-32_x000d_
_x000d_
- PV - hlavní část</t>
  </si>
  <si>
    <t>1025,0*0,75 = 768,750000 =&gt; A m2</t>
  </si>
  <si>
    <t xml:space="preserve">C 50 BP 5      0,6 kg/m2_x000d_
_x000d_
- PV - hlavní část</t>
  </si>
  <si>
    <t xml:space="preserve">1,15*7425,0+34,0 = 8572,750000 =&gt; A  m2_x000d_
zatrubnění příkopu_x000d_
12,0*1,0 = 12,000000 =&gt; B  m2_x000d_
Celkem: A+B = 8584,750000 =&gt; C  m2</t>
  </si>
  <si>
    <t>C60 BP5 0,4 kg/m2_x000d_
_x000d_
- PV - hlavní část</t>
  </si>
  <si>
    <t xml:space="preserve">skladba A: 1,03*7425,0+34,0 = 7681,750000 =&gt; A  m2_x000d_
skladba A: 1,057*7425,0+34,0 = 7882,225000 =&gt; B m2_x000d_
skladba B - křižovatky, sjezdy: 124,0*2 = 248,000000 =&gt; C m2_x000d_
zatrubnění příkopu_x000d_
12,0*1,0 = 12,000000 =&gt; D  m2_x000d_
Celkem: A+B+C+D = 15823,975000 =&gt; E  m2</t>
  </si>
  <si>
    <t>574A04</t>
  </si>
  <si>
    <t>ASFALTOVÝ BETON PRO OBRUSNÉ VRSTVY ACO 11+, 11S</t>
  </si>
  <si>
    <t>(15,0+10,0)*0,1 = 2,500000 =&gt; A m3</t>
  </si>
  <si>
    <t xml:space="preserve">skladba  viz TZ - ACO 11+_x000d_
_x000d_
- PV - hlavní část</t>
  </si>
  <si>
    <t xml:space="preserve">akladba A: 7425,0 = 7425,000000 =&gt; A  m2_x000d_
skladba B - křižovatky, sjezdy: 124,0 = 124,000000 =&gt; B  m2_x000d_
zatrubnění příkopu_x000d_
12,0*1,0 = 12,000000 =&gt; C  m2_x000d_
Celkem: A+B+C = 7561,000000 =&gt; D  m2</t>
  </si>
  <si>
    <t>ACL 16+_x000d_
_x000d_
- PV - hlavní část</t>
  </si>
  <si>
    <t xml:space="preserve">skladba A: 1,03*7425,0+34,0 = 7681,750000 =&gt; A m2_x000d_
skladba B - křižovatky, sjezdy: 124,0 = 124,000000 =&gt; B  m2_x000d_
zatrubnění příkopu_x000d_
12,0*1,0 = 12,000000 =&gt; C  m2_x000d_
Celkem: A+B+C = 7817,750000 =&gt; D  m2</t>
  </si>
  <si>
    <t>ACP 22+_x000d_
_x000d_
- PV - hlavní část</t>
  </si>
  <si>
    <t xml:space="preserve">skladba A: 1,057*7425,0+34,0 = 7882,225000 =&gt; A  m2_x000d_
zatrubnění příkopu_x000d_
12,0*1,0 = 12,000000 =&gt; B  m2_x000d_
Celkem: A+B = 7894,225000 =&gt; C  m2</t>
  </si>
  <si>
    <t>582611</t>
  </si>
  <si>
    <t>KRYTY Z BETON DLAŽDIC SE ZÁMKEM ŠEDÝCH TL 60MM DO LOŽE Z KAM</t>
  </si>
  <si>
    <t>obnova dělícího ostrůvku z původní dlažby_x000d_
_x000d_
- PV - hlavní část</t>
  </si>
  <si>
    <t>582612</t>
  </si>
  <si>
    <t>KRYTY Z BETON DLAŽDIC SE ZÁMKEM ŠEDÝCH TL 80MM DO LOŽE Z KAM</t>
  </si>
  <si>
    <t xml:space="preserve">9+9+44+1025 = 1087,000000 =&gt; A  _x000d_
- mezi kostky a komunikaci: _x000d_
267 = 267,000000 =&gt; B _x000d_
A+B = 1354,000000 =&gt; C</t>
  </si>
  <si>
    <t>87433</t>
  </si>
  <si>
    <t>POTRUBÍ Z TRUB PLASTOVÝCH ODPADNÍCH DN DO 150MM</t>
  </si>
  <si>
    <t>přípojky UV - km cca 0,778_x000d_
_x000d_
- PV - hlavní část</t>
  </si>
  <si>
    <t>28,0+8,0 = 36,000000 =&gt; A</t>
  </si>
  <si>
    <t>87445</t>
  </si>
  <si>
    <t>POTRUBÍ Z TRUB PLASTOVÝCH ODPADNÍCH DN DO 300MM</t>
  </si>
  <si>
    <t>PVC DN 315 SN 8_x000d_
_x000d_
- PV - hlavní část</t>
  </si>
  <si>
    <t xml:space="preserve">zatrubnění příkopu:_x000d_
68,0 = 68,000000 =&gt; A  m</t>
  </si>
  <si>
    <t>2 ks - km cca 0,778_x000d_
_x000d_
- PV - hlavní část</t>
  </si>
  <si>
    <t>2 = 2,000000 =&gt; A</t>
  </si>
  <si>
    <t>3 = 3,000000 =&gt; A</t>
  </si>
  <si>
    <t>9113A3</t>
  </si>
  <si>
    <t>SVODIDLO OCEL SILNIČ JEDNOSTR, ÚROVEŇ ZADRŽ N1, N2 - DEMONTÁŽ S PŘESUNEM</t>
  </si>
  <si>
    <t>- položka zahrnuje odstranění, demontáž a odklizení materiálu s odvozem na předepsané místo (odvoz na středisko)_x000d_
_x000d_
- PV - hlavní část</t>
  </si>
  <si>
    <t xml:space="preserve">4*4 = 16,000000 =&gt; A  m</t>
  </si>
  <si>
    <t>položka zahrnuje:
- demontáž a odstranění zařízení
- jeho odvoz na předepsané místo</t>
  </si>
  <si>
    <t xml:space="preserve">směrové sloupky červené_x000d_
4,0 = 4,000000 =&gt; A  kus_x000d_
směrové sloupky_x000d_
18,0 = 18,000000 =&gt; B  kus_x000d_
Celkem: A+B = 22,000000 =&gt; C  kus</t>
  </si>
  <si>
    <t>914121</t>
  </si>
  <si>
    <t>DOPRAVNÍ ZNAČKY ZÁKLADNÍ VELIKOSTI OCELOVÉ FÓLIE TŘ 1 - DODÁVKA A MONTÁŽ</t>
  </si>
  <si>
    <t xml:space="preserve">IP6 Přechod pro chodce   2 = 2,000000 =&gt; A _x000d_
IJ4b zastávka  1 = 1,000000 =&gt; B _x000d_
A+B = 3,000000 =&gt; C</t>
  </si>
  <si>
    <t xml:space="preserve">dle položky: 915211:  781,968  = 781,968000 =&gt; A</t>
  </si>
  <si>
    <t xml:space="preserve">V4 - 250 mm:_x000d_
2050,0*0,25 = 512,500000 =&gt; A  m2_x000d_
V4 - 0,5/0,5 - 250 mm: _x000d_
20,0*0,25/2 = 2,500000 =&gt; B  m2_x000d_
V1a - 125 mm:_x000d_
562,0*0,125 = 70,250000 =&gt; C m2_x000d_
V2b - 125 mm:_x000d_
405,0*0,125 = 50,625000 =&gt; D  m2_x000d_
V2b - 1,5/1,5 - 250 mm:_x000d_
40,0*0,25/2 = 5,000000 =&gt; E  m2_x000d_
V11a - čáry - 2x:_x000d_
(36,0+2*3,0+6*3,65)*0,125*2 = 15,975000 =&gt; F _x000d_
V11a - BUS:_x000d_
(0,1812+0,1288+0,1551)*2 = 0,930200 =&gt; G  m2_x000d_
V7 - přechod:_x000d_
6,75*4,0*0,5 = 13,500000 =&gt; H  m2_x000d_
V13:_x000d_
60,0 = 60,000000 =&gt; I m2_x000d_
V2b - 1,5/1,5 - 125 mm:_x000d_
71,0*0,125/2 = 4,437500 =&gt; J  m2_x000d_
V2b - 3/15 - 125 mm:_x000d_
555,0*0,125/3*2 = 46,250000 =&gt; K  m2_x000d_
A+B+C+D+E+F+G+H+I+J+K = 781,967700 =&gt; L</t>
  </si>
  <si>
    <t>917224</t>
  </si>
  <si>
    <t>SILNIČNÍ A CHODNÍKOVÉ OBRUBY Z BETONOVÝCH OBRUBNÍKŮ ŠÍŘ 150MM</t>
  </si>
  <si>
    <t>nákup nových obrubníků pro 30% z celkové délky obrub (tj. 278 m)_x000d_
použití původních obrubníků vč. očištění pro 70% z celkové délky obrub (tj. 649 m)_x000d_
_x000d_
- PV - hlavní část</t>
  </si>
  <si>
    <t>927 = 927,000000 =&gt; A</t>
  </si>
  <si>
    <t>917427</t>
  </si>
  <si>
    <t>CHODNÍKOVÉ OBRUBY Z KAMENNÝCH OBRUBNÍKŮ ŠÍŘ 300MM</t>
  </si>
  <si>
    <t>z původních kamenných obrubníků, cena vč. očištění_x000d_
_x000d_
- PV - hlavní část</t>
  </si>
  <si>
    <t>Položka zahrnuje:
dodání a pokládku kamenných obrubníků o rozměrech předepsaných zadávací dokumentací
betonové lože i boční betonovou opěrku.</t>
  </si>
  <si>
    <t>918115</t>
  </si>
  <si>
    <t>ČELA PROPUSTU Z BETONU DO C 30/37</t>
  </si>
  <si>
    <t>betonové čelo zatrubnění příkopu C30/37 XF4_x000d_
_x000d_
- PV - hlavní část</t>
  </si>
  <si>
    <t xml:space="preserve">0,5*3,5*1,0+0,9*0,7*3,5 = 3,955000 =&gt; A  m3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</si>
  <si>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</t>
  </si>
  <si>
    <t>919111</t>
  </si>
  <si>
    <t>ŘEZÁNÍ ASFALTOVÉHO KRYTU VOZOVEK TL DO 50MM</t>
  </si>
  <si>
    <t>- mezi kostky a komunikace _x000d_
267 = 267,000000 =&gt; A</t>
  </si>
  <si>
    <t>919114</t>
  </si>
  <si>
    <t>ŘEZÁNÍ ASFALTOVÉHO KRYTU VOZOVEK TL DO 200MM</t>
  </si>
  <si>
    <t xml:space="preserve">9+9+44 = 62,000000 =&gt; A  m</t>
  </si>
  <si>
    <t>SO102.4 - Propustky</t>
  </si>
  <si>
    <t>SO102.4.1 - Propustek č. 1 - km 0,762</t>
  </si>
  <si>
    <t>Svislé konstrukce</t>
  </si>
  <si>
    <t>zemina z výkopu_x000d_
_x000d_
- nezpůsobilé výdaje</t>
  </si>
  <si>
    <t xml:space="preserve">hloubení jam z pol. 13173_x000d_
289,656*2,0 = 579,312000 =&gt; A  t</t>
  </si>
  <si>
    <t>železobeton_x000d_
_x000d_
- nezpůsobilé výdaje</t>
  </si>
  <si>
    <t>nátok a výtok z pol. 96616_x000d_
14,384*2,5 = 35,960000 =&gt; A _x000d_
propustek z pol. 96641_x000d_
4,8*0,25*9,3*2,5 = 27,900000 =&gt; B _x000d_
_x000d_
A+B = 63,860000 =&gt; C</t>
  </si>
  <si>
    <t>v tl. 100 mm_x000d_
ornice bude využita v max. míře v rámci stavby_x000d_
přebytek bude odvezen na místo určení _x000d_
(5,5-2,7=2,8 m3)_x000d_
_x000d_
- PV - hlavní část</t>
  </si>
  <si>
    <t xml:space="preserve">nátok + výtok_x000d_
27,5*0,1*2 = 5,500000 =&gt; A  m3</t>
  </si>
  <si>
    <t>13173</t>
  </si>
  <si>
    <t>HLOUBENÍ JAM ZAPAŽ I NEPAŽ TŘ. I</t>
  </si>
  <si>
    <t>poplatek za skládku v pol. 014102_x000d_
_x000d_
- PV - hlavní část</t>
  </si>
  <si>
    <t xml:space="preserve">nátok a výtok_x000d_
10,5*7,2+13,2*0,2+(7+6,5)*0,2+((6+7,3)*3,3*0,5+0,3*46-7,192) = 109,493000 =&gt; A  m3_x000d_
10,5*7,2+13,2*0,2+(7+6,5)*0,2+((6+7,3)*3,3*0,5+0,3*46-7,192) = 109,493000 =&gt; B  m3_x000d_
propustek - roura_x000d_
13,7*1,85+((28,5+20,5)*1,85*0,5) = 70,670000 =&gt; C m3_x000d_
Celkem: A+B+C = 289,656000 =&gt; D  m3</t>
  </si>
  <si>
    <t>17481</t>
  </si>
  <si>
    <t>ZÁSYP JAM A RÝH Z NAKUPOVANÝCH MATERIÁLŮ</t>
  </si>
  <si>
    <t>materiál vhodný do zásypu dle ČSN 73 6133_x000d_
_x000d_
- PV - hlavní část</t>
  </si>
  <si>
    <t xml:space="preserve">nátok_x000d_
109,493-8,61-16,38-(21,9*0,1)-(21,9*0,15)-(13,5*0,1) = 77,678000 =&gt; A  m3_x000d_
výtok_x000d_
109,493-8,61-16,38-(30,66*0,1)-(30,66*0,15)-(13,5*0,1) = 75,488000 =&gt; B m3_x000d_
propustek - roura_x000d_
70,67-1,2-1,2-2,1-4,8-1,55*7,5-16,74*0,1 = 48,071000 =&gt; C  m3_x000d_
Celkem: A+B+C = 201,237000 =&gt; D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</si>
  <si>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</si>
  <si>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 xml:space="preserve">nátok + výtok_x000d_
(7,0+6,5)*2 = 27,000000 =&gt; A  m2</t>
  </si>
  <si>
    <t>27157</t>
  </si>
  <si>
    <t>POLŠTÁŘE POD ZÁKLADY Z KAMENIVA TĚŽENÉHO</t>
  </si>
  <si>
    <t xml:space="preserve">ŠP lože pod trouby propustku tl. 100 mm_x000d_
0,16*7,5 = 1,200000 =&gt; A  m3_x000d_
nátok + výtok - ŠP lože_x000d_
15,68*0,1*2 = 3,136000 =&gt; B  m3_x000d_
Celkem: A+B = 4,336000 =&gt; C  m3</t>
  </si>
  <si>
    <t>272325</t>
  </si>
  <si>
    <t>ZÁKLADY ZE ŽELEZOBETONU DO C30/37</t>
  </si>
  <si>
    <t>betonový příčný práh za dlažbou výtoku C30/37 XA1, XF4_x000d_
_x000d_
- PV - hlavní část</t>
  </si>
  <si>
    <t>0,32*(((2,05+1,66)*1,26)+0,44) = 1,636672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</si>
  <si>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</si>
  <si>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272366</t>
  </si>
  <si>
    <t>VÝZTUŽ ZÁKLADŮ Z KARI SÍTÍ</t>
  </si>
  <si>
    <t>v příčném prahu - r.d. 2,0 m_x000d_
Kari 6/100_x000d_
_x000d_
- PV - hlavní část</t>
  </si>
  <si>
    <t>(((2,05+1,66)*1,26)+0,44)*2*4,5/1000 = 0,046031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</si>
  <si>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</si>
  <si>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3 - Svislé konstrukce</t>
  </si>
  <si>
    <t>327325</t>
  </si>
  <si>
    <t>ZDI OPĚRNÉ, ZÁRUBNÍ, NÁBŘEŽNÍ ZE ŽELEZOVÉHO BETONU DO C30/37</t>
  </si>
  <si>
    <t>beton C30/37 XA1, XF4_x000d_
_x000d_
- PV - hlavní část</t>
  </si>
  <si>
    <t xml:space="preserve">nátok + výtok_x000d_
základ čela: 1,435*6,0*2 = 17,220000 =&gt; A  m3_x000d_
čelo: 2,73*6,0*2 = 32,760000 =&gt; B  m3_x000d_
římsa: 0,236*6,0*2 = 2,832000 =&gt; C  m3_x000d_
Celkem: A+B+C = 52,812000 =&gt; D  m3</t>
  </si>
  <si>
    <t>327365</t>
  </si>
  <si>
    <t>VÝZTUŽ ZDÍ OPĚRNÝCH, ZÁRUBNÍCH, NÁBŘEŽNÍCH Z OCELI 10505, B500B</t>
  </si>
  <si>
    <t>viz výkres D.2.4.6_x000d_
_x000d_
- PV - hlavní část</t>
  </si>
  <si>
    <t xml:space="preserve">nátok + výtok_x000d_
269,05*2/1000 = 0,538100 =&gt; A  t</t>
  </si>
  <si>
    <t>327366</t>
  </si>
  <si>
    <t>VÝZTUŽ ZDÍ OPĚRNÝCH, ZÁRUBNÍCH, NÁBŘEŽNÍCH Z KARI SÍTÍ</t>
  </si>
  <si>
    <t>Kari 8/100_x000d_
_x000d_
- PV - hlavní část</t>
  </si>
  <si>
    <t xml:space="preserve">nátok + výtok_x000d_
1474,14*2/1000 = 2,948280 =&gt; A  t</t>
  </si>
  <si>
    <t>451314</t>
  </si>
  <si>
    <t>PODKLADNÍ A VÝPLŇOVÉ VRSTVY Z PROSTÉHO BETONU C25/30</t>
  </si>
  <si>
    <t>C20/25 XF3_x000d_
_x000d_
- PV - hlavní část</t>
  </si>
  <si>
    <t xml:space="preserve">nátok + výtok - pod dlažbu- tl. 150 mm_x000d_
(7,3*3,0+7,3*3,2)*0,15 = 6,789000 =&gt; A m3_x000d_
spodní bet. lože pod troubu tl. 100 mm_x000d_
0,16*7,5 = 1,200000 =&gt; B  m3_x000d_
beton. sedlo pod troubu_x000d_
0,28*7,5 = 2,100000 =&gt; C  m3_x000d_
nátok + výtok - pod čela tl. 100 mm_x000d_
15,68*0,1*2 = 3,136000 =&gt; D m3_x000d_
Celkem: A+B+C+D = 13,225000 =&gt; E  m3</t>
  </si>
  <si>
    <t>bet. lože viz samostatná položka 451314_x000d_
_x000d_
- PV - hlavní část</t>
  </si>
  <si>
    <t xml:space="preserve">nátok + výtok - dlažba tl. 100 mm_x000d_
(7,3*3,0+7,3*3,2)*0,1 = 4,526000 =&gt; A 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</si>
  <si>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</si>
  <si>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899524</t>
  </si>
  <si>
    <t>OBETONOVÁNÍ POTRUBÍ Z PROSTÉHO BETONU DO C25/30</t>
  </si>
  <si>
    <t xml:space="preserve">0,64*7,5 = 4,800000 =&gt; A  m3</t>
  </si>
  <si>
    <t>9113B1</t>
  </si>
  <si>
    <t>SVODIDLO OCEL SILNIČ JEDNOSTR, ÚROVEŇ ZADRŽ H1 -DODÁVKA A MONTÁŽ</t>
  </si>
  <si>
    <t>včetně svodidlových nástavců a svodidlových odrazek_x000d_
_x000d_
- PV - hlavní část</t>
  </si>
  <si>
    <t xml:space="preserve">svodidlo JS/H1 - nátok + výtok_x000d_
24,0*2 = 48,000000 =&gt; A  m_x000d_
svodidlo JS/H1 - náběhy - nátok + výtok_x000d_
16,0*2 = 32,000000 =&gt; B  m_x000d_
Celkem: A+B = 80,000000 =&gt; C  m</t>
  </si>
  <si>
    <t>9117C1</t>
  </si>
  <si>
    <t>SVOD OCEL ZÁBRADEL ÚROVEŇ ZADRŽ H2 - DODÁVKA A MONTÁŽ</t>
  </si>
  <si>
    <t xml:space="preserve">nátok + výtok_x000d_
4+4 = 8,000000 =&gt; A 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</si>
  <si>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</si>
  <si>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9183F2</t>
  </si>
  <si>
    <t>PROPUSTY Z TRUB DN 1000MM ŽELEZOBETONOVÝCH</t>
  </si>
  <si>
    <t>ŽB patková trouba DN 1000 dl. 1,0 m = 10 ks_x000d_
_x000d_
- PV - hlavní část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</si>
  <si>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</si>
  <si>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96616</t>
  </si>
  <si>
    <t>BOURÁNÍ KONSTRUKCÍ ZE ŽELEZOBETONU</t>
  </si>
  <si>
    <t>původní propustek_x000d_
poplatek za skládku v pol. 014102.5_x000d_
_x000d_
- PV - hlavní část</t>
  </si>
  <si>
    <t>nátok + výtok_x000d_
2,32*(2,3+0,8)*2 = 14,384000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</si>
  <si>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</si>
  <si>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96641</t>
  </si>
  <si>
    <t>BOURÁNÍ PROPUSTŮ A KANÁLŮ Z PREFABRIK RÁMŮ SVĚTLOSTI 200/100</t>
  </si>
  <si>
    <t>ŽB rámový propustek vnitřní rozměr 1,4 x 1,0 m_x000d_
poplatek za skládku v pol. 014102.5_x000d_
_x000d_
- PV - hlavní část</t>
  </si>
  <si>
    <t>položka zahrnuje:
- odstranění rámů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</si>
  <si>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96718</t>
  </si>
  <si>
    <t>VYBOURÁNÍ ČÁSTÍ KONSTRUKCÍ KOVOVÝCH</t>
  </si>
  <si>
    <t>zábradlí - vč. odvozu a likvidace_x000d_
_x000d_
- nezpůsobilé výdaje</t>
  </si>
  <si>
    <t>6,0*0,026 = 0,156000 =&gt; A t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</si>
  <si>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</si>
  <si>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SO102.4.2 - Propustek č.2 - km 0,872</t>
  </si>
  <si>
    <t xml:space="preserve">odkopávky z pol. 12273_x000d_
0,7*2,0 = 1,400000 =&gt; A  t</t>
  </si>
  <si>
    <t>z pol. 96616_x000d_
0,4*2,5 = 1,000000 =&gt; A</t>
  </si>
  <si>
    <t>12273</t>
  </si>
  <si>
    <t>ODKOPÁVKY A PROKOPÁVKY OBECNÉ TŘ. I</t>
  </si>
  <si>
    <t xml:space="preserve">3,5*0,2 = 0,700000 =&gt; A 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</si>
  <si>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</si>
  <si>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0,24*4,0 = 0,960000 =&gt; A m3</t>
  </si>
  <si>
    <t>(((2,05+1,66)*1,26)+0,44)*1,8*4,5/1000 = 0,041428 =&gt; A t</t>
  </si>
  <si>
    <t>285393</t>
  </si>
  <si>
    <t>DODATEČNÉ KOTVENÍ VLEPENÍM BETONÁŘSKÉ VÝZTUŽE D DO 20MM DO VRTŮ</t>
  </si>
  <si>
    <t>chemická kotva pr. 18, hloubka 200 mm_x000d_
_x000d_
- PV - hlavní část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</si>
  <si>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</si>
  <si>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 xml:space="preserve">nová ŽB římsa _x000d_
0,16*4,0 = 0,640000 =&gt; A  m3</t>
  </si>
  <si>
    <t>výztuž R6 až R16_x000d_
_x000d_
- PV - hlavní část</t>
  </si>
  <si>
    <t>lože pod dlažbu C20/25 XF3 tl. 150 mm_x000d_
_x000d_
- PV - hlavní část</t>
  </si>
  <si>
    <t xml:space="preserve">2,3*0,15 = 0,345000 =&gt; A  m3</t>
  </si>
  <si>
    <t>kamenná dlažba za výtokem tl. 100 mm _x000d_
(do beton. lože - v samostatné položce 451314)_x000d_
_x000d_
- PV - hlavní část</t>
  </si>
  <si>
    <t xml:space="preserve">2,3*0,1 = 0,230000 =&gt; A  m3</t>
  </si>
  <si>
    <t>9111A1</t>
  </si>
  <si>
    <t>ZÁBRADLÍ SILNIČNÍ S VODOR MADLY - DODÁVKA A MONTÁŽ</t>
  </si>
  <si>
    <t>kotvení na patky a chemickou kotvu_x000d_
zábradlí dvoumadlové dl. 4m v. 1,1 m 3x sloupek_x000d_
pozink bez barvy_x000d_
_x000d_
- PV - hlavní část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</si>
  <si>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</si>
  <si>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ubourání stávající římsy_x000d_
poplatek za skládku v pol. 014102.5_x000d_
_x000d_
- PV - hlavní část</t>
  </si>
  <si>
    <t xml:space="preserve">0,1*4,0 = 0,400000 =&gt; A  m3</t>
  </si>
  <si>
    <t xml:space="preserve">4,0*0,026 = 0,104000 =&gt; A  t</t>
  </si>
  <si>
    <t>SO102.4.3 - Propustek č.3 - km 1,287</t>
  </si>
  <si>
    <t>Úpravy povrchů, podlahy, výplně otvorů</t>
  </si>
  <si>
    <t xml:space="preserve">odkopávky z pol. 12273_x000d_
1,24*2,0 = 2,480000 =&gt; A  t</t>
  </si>
  <si>
    <t>z pol. 96715_x000d_
2,26*2,0 = 4,520000 =&gt; A</t>
  </si>
  <si>
    <t xml:space="preserve">6,2*0,2 = 1,240000 =&gt; A  m3</t>
  </si>
  <si>
    <t>0,32*2,7 = 0,864000 =&gt; A m3</t>
  </si>
  <si>
    <t>v příčném prahu - r.d. 2,0 m_x000d_
_x000d_
- PV - hlavní část</t>
  </si>
  <si>
    <t>2,0*2,6*4,5/1000 = 0,023400 =&gt; A t</t>
  </si>
  <si>
    <t>římsa - chemická kotva pr. 18, hloubka 200 mm_x000d_
celoplošná sanace povrchu - kotevní trny pr. 12, dl. 150 mm_x000d_
_x000d_
- PV - hlavní část</t>
  </si>
  <si>
    <t xml:space="preserve">římsa + celoplošná sanace_x000d_
40+108 = 148,000000 =&gt; A  kus</t>
  </si>
  <si>
    <t>289324</t>
  </si>
  <si>
    <t>STŘÍKANÝ ŽELEZOBETON DO C25/30</t>
  </si>
  <si>
    <t>sanace prvních 2 metrů profilu propustku_x000d_
beton C20/25 XF3, výztuž Kari 8/100 (9,2 m2)_x000d_
těsnící rohový pás 120x120 mm, tl. 4 mm PVC-P (AA 24 EA) - 4m_x000d_
_x000d_
- PV - hlavní část</t>
  </si>
  <si>
    <t xml:space="preserve">stříkaný beton stěn a stropu_x000d_
0,42*2 = 0,840000 =&gt; A  m3</t>
  </si>
  <si>
    <t>382325</t>
  </si>
  <si>
    <t>KOMPLETNÍ KONSTRUKCE NÁDRŽÍ ZE ŽELEZOBETONU C30/37</t>
  </si>
  <si>
    <t>dno propustku - nabetonávka C30/37 XF4_x000d_
_x000d_
- PV - hlavní část</t>
  </si>
  <si>
    <t xml:space="preserve">0,17*2 = 0,340000 =&gt; A 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</si>
  <si>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nezahrnuje dodání a uložení výztuže</t>
  </si>
  <si>
    <t>382366</t>
  </si>
  <si>
    <t>VÝZTUŽ KOMPL KONSTR NÁDRŽÍ Z KARI SÍTÍ</t>
  </si>
  <si>
    <t>výztuž dna Kari 8/100_x000d_
_x000d_
- PV - hlavní část</t>
  </si>
  <si>
    <t xml:space="preserve">2,6*2,0*7,9/1000 = 0,041080 =&gt; A  t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</si>
  <si>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74).
- povrchovou antikorozní úpravu výztuže,
- separaci výztuže,
- osazení měřících zařízení a úpravy pro ně,
- osazení měřících skříní nebo míst pro měření bludných proudů</t>
  </si>
  <si>
    <t xml:space="preserve">5,1*0,15 = 0,765000 =&gt; A  m3</t>
  </si>
  <si>
    <t xml:space="preserve">5,1*0,1 = 0,510000 =&gt; A  m3</t>
  </si>
  <si>
    <t>6 - Úpravy povrchů, podlahy, výplně otvorů</t>
  </si>
  <si>
    <t>626131</t>
  </si>
  <si>
    <t>REPROFIL PODHL, SVIS PLOCH SANAČ MALTOU TŘÍVRST TL DO 70MM</t>
  </si>
  <si>
    <t>reprofilace viz výkres D.2.4.7_x000d_
vč. nutného zaříznutí hran kaverny_x000d_
_x000d_
- PV - hlavní část</t>
  </si>
  <si>
    <t>84,0*0,3 = 25,200000 =&gt; A m2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</si>
  <si>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</si>
  <si>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62651</t>
  </si>
  <si>
    <t>OCHRANA VÝZTUŽE PŘI DOSTATEČNÉM KRYTÍ</t>
  </si>
  <si>
    <t>ochrana odhalené výztuže při opravě kaveren_x000d_
_x000d_
- PV - hlavní část</t>
  </si>
  <si>
    <t xml:space="preserve">84,0*0,3*0,8 = 20,160000 =&gt; A  m2</t>
  </si>
  <si>
    <t>položka zahrnuje:
dodávku veškerého materiálu potřebného pro předepsanou úpravu v předepsané kvalitě
položení vrstvy v předepsané tloušťce
potřebná lešení a podpěrné konstrukce</t>
  </si>
  <si>
    <t xml:space="preserve">svodidlo JS/H1 - nátok _x000d_
18,0 = 18,000000 =&gt; A  m_x000d_
svodidlo JS/H1 - náběh_x000d_
12,0 = 12,000000 =&gt; B  m_x000d_
Celkem: A+B = 30,000000 =&gt; C  m</t>
  </si>
  <si>
    <t>938542</t>
  </si>
  <si>
    <t>OČIŠTĚNÍ BETON KONSTR OTRYSKÁNÍM TLAK VODOU DO 500 BARŮ</t>
  </si>
  <si>
    <t>očištění povrchu stěn propustku_x000d_
_x000d_
- PV - hlavní část</t>
  </si>
  <si>
    <t xml:space="preserve">sanace celoplošná 2 m_x000d_
12,0 = 12,000000 =&gt; A  m2_x000d_
lokální sanace propustku_x000d_
6*14 = 84,000000 =&gt; B  m2_x000d_
Celkem: A+B = 96,000000 =&gt; C  m2</t>
  </si>
  <si>
    <t>96715</t>
  </si>
  <si>
    <t>VYBOURÁNÍ ČÁSTÍ KONSTRUKCÍ BETON</t>
  </si>
  <si>
    <t>ubourání stěn propustku tl. 80 mm - 2m celoplošně_x000d_
30% lokální poruchy ve zbytku propustku_x000d_
poplatek za skládku v pol. 014102.4_x000d_
_x000d_
- PV - hlavní část</t>
  </si>
  <si>
    <t xml:space="preserve">celoplošná oprava 12 m2_x000d_
0,5*2 = 1,000000 =&gt; A m3_x000d_
lokální poruchy_x000d_
84,0*0,3*0,05 = 1,260000 =&gt; B m3_x000d_
Celkem: A+B = 2,260000 =&gt; C  m3</t>
  </si>
  <si>
    <t>3 - úsek 3: II/217 Aš, Chebská</t>
  </si>
  <si>
    <t>SO103.1 - Komunikace II/217 Aš, Chebská</t>
  </si>
  <si>
    <t xml:space="preserve">odkopávky z pol. 12383_x000d_
4954,15*2,0 = 9908,300000 =&gt; A  t_x000d_
hloubení rýh z pol. 13283_x000d_
16,8*2,0 = 33,600000 =&gt; B  t_x000d_
Celkem: A+B = 9941,900000 =&gt; C t</t>
  </si>
  <si>
    <t>kamenivo, suť_x000d_
_x000d_
- nezpůsobilé výdaje</t>
  </si>
  <si>
    <t xml:space="preserve">kamenivo z pol. 11332_x000d_
11,75*1,9 = 22,325000 =&gt; B t_x000d_
štět z komunikace z pol. 11332_x000d_
327,104*1,9 = 621,497600 =&gt; A  t_x000d_
kamenná dlažba z pol. 11317_x000d_
152,14*2,6 = 395,564000 =&gt; C _x000d_
_x000d_
B+A+C = 1039,386600 =&gt; D</t>
  </si>
  <si>
    <t>dlažba z pol. 11318_x000d_
0,88*2,0 = 1,760000 =&gt; A _x000d_
obrubníky 30% z vybouraných z pol. 11352_x000d_
24,0*0,15*0,25*1,0*0,3*2,0 = 0,540000 =&gt; B _x000d_
_x000d_
A+B = 2,300000 =&gt; C</t>
  </si>
  <si>
    <t xml:space="preserve">výměra odečtena z ACAD_x000d_
sjezd z asfaltu - tl.100 mm:_x000d_
(15,0+10,0)*0,1 = 2,500000 =&gt; A  m3</t>
  </si>
  <si>
    <t xml:space="preserve">komunikace (20% plohy)- kamen. dlažba tl. 100 mm pod asfaltem _x000d_
7607*0,2*0,1 = 152,140000 =&gt; A  m3</t>
  </si>
  <si>
    <t xml:space="preserve">sjezd z zámk. dlažby tl. 80 mm:_x000d_
8,0*0,11 = 0,880000 =&gt; A  m3_x000d_
dělící ostrůvek zámk. dlažba tl. 60 mm:_x000d_
25,0*0,09 = 2,250000 =&gt; B m3_x000d_
Celkem: A+B = 3,130000 =&gt; C  m3</t>
  </si>
  <si>
    <t>poplatek za skládku v pol. 014102.2_x000d_
_x000d_
- PV - hlavní část: 1 330,854 m3_x000d_
- PV - doprovodná část: 8,000 m3</t>
  </si>
  <si>
    <t xml:space="preserve">plocha pro kontejnery tl. 250 mm:_x000d_
32,0*0,25 = 8,000000 =&gt; A  m3_x000d_
dělící ostrůvek ŠD tl.150 mm:_x000d_
25,0*0,15 = 3,750000 =&gt; B  m3_x000d_
štět (původní historická cesta) tl. 160 mm_x000d_
8294,4*0,16 = 1327,104000 =&gt; C m3_x000d_
Celkem: A+B+C = 1338,854000 =&gt; D  m3</t>
  </si>
  <si>
    <t xml:space="preserve">výměra odečtena z ACAD_x000d_
komunikace - tl. 30 mm:_x000d_
(7607-1521,4+73,0)*0,03 = 184,758000 =&gt; A  m3_x000d_
penetrační makadam tl. 200 mm:_x000d_
7680,0*1,08*0,2 = 1658,880000 =&gt; B _x000d_
A+B = 1843,638000 =&gt; C</t>
  </si>
  <si>
    <t>po očištění uložit na místo určení zhotovitelem stavby a opětovné použití _x000d_
- včetně naložení a veškeré manipulace a dopravy_x000d_
_x000d_
- PV - hlavní část</t>
  </si>
  <si>
    <t>1500 = 1500,000000 =&gt; A</t>
  </si>
  <si>
    <t xml:space="preserve">napojení křižovatky_x000d_
310,0 = 310,000000 =&gt; A  m2</t>
  </si>
  <si>
    <t xml:space="preserve">(7607,0-1521,4+73,0) = 6158,600000 =&gt; A  m2</t>
  </si>
  <si>
    <t>odstranění zeminy a kameniva pro výměnu AZ tl. 500 mm_x000d_
odstranění zeminy a drnů v místě krajnice_x000d_
poplatek za skládku v pol. 014102_x000d_
(bude provedeno zatřídění zemin dle skutečnosti, čerpáno po odsouhlasení TDS)_x000d_
_x000d_
- PV - hlavní část</t>
  </si>
  <si>
    <t xml:space="preserve">výkop pro AZ_x000d_
1,3*7607,0*0,5 = 4944,550000 =&gt; A m3_x000d_
výkop pro krajnici_x000d_
0,4*24,0 = 9,600000 =&gt; B  m3_x000d_
Celkem: A+B = 4954,150000 =&gt; C  m3</t>
  </si>
  <si>
    <t>odstranění zeminy a drnů v místě krajnice_x000d_
poplatek za skládku v pol. 014102_x000d_
(bude provedeno zatřídění zemin dle skutečnosti, čerpáno po odsouhlasení TDS)_x000d_
_x000d_
- PV - hlavní část</t>
  </si>
  <si>
    <t>odstranění zeminy a drnů v místě krajnice:_x000d_
0,7*24,0 = 16,800000 =&gt; A m3</t>
  </si>
  <si>
    <t xml:space="preserve">1,3*7607,0*0,5 = 4944,550000 =&gt; A  m3</t>
  </si>
  <si>
    <t xml:space="preserve">zemní část krajnice_x000d_
0,24*24,0 = 5,760000 =&gt; A  m3</t>
  </si>
  <si>
    <t xml:space="preserve">urovnání pláně_x000d_
1,35*7607,0 = 10269,450000 =&gt; A  m2_x000d_
urovnání parapláně_x000d_
1,3*7607,0 = 9889,100000 =&gt; B  m2_x000d_
Celkem: A+B = 20158,550000 =&gt; C  m2</t>
  </si>
  <si>
    <t xml:space="preserve">komunikace: _x000d_
4,0+73,0 = 77,000000 =&gt; A  m2</t>
  </si>
  <si>
    <t xml:space="preserve">4,0+73,0 = 77,000000 =&gt; A  m2</t>
  </si>
  <si>
    <t>vrstva ŠDA frakce 0/32 dle ČSN EN 13285 v tl. 150 mm_x000d_
_x000d_
- PV - hlavní část: 1 196,200 m2_x000d_
- PV - doprovodná část: 32,000 m2</t>
  </si>
  <si>
    <t xml:space="preserve">skladba A: _x000d_
1,6*7607,0 = 12171,200000 =&gt; A m2_x000d_
obnova dělícího ostrůvku:_x000d_
25,0 = 25,000000 =&gt; B  m2_x000d_
plocha pro kontejnery:_x000d_
32,0 = 32,000000 =&gt; C  m2_x000d_
Celkem: A+B+C = 12228,200000 =&gt; D  m2</t>
  </si>
  <si>
    <t>skladba A: 1,15*7607,0 = 8748,050000 =&gt; A m2</t>
  </si>
  <si>
    <t>24,0*0,75 = 18,000000 =&gt; A m2</t>
  </si>
  <si>
    <t xml:space="preserve">1,15*7607,0 = 8748,050000 =&gt; A  m2</t>
  </si>
  <si>
    <t xml:space="preserve">skladba A: 1,03*(7607,0+307,0) = 8151,420000 =&gt; A  m2_x000d_
skladba A: 1,057*7914,0 = 8365,098000 =&gt; B m2_x000d_
skladba B - křižovatky, sjezdy: 310,0*2 = 620,000000 =&gt; C  m2_x000d_
Celkem: A+B+C = 17136,518000 =&gt; D  m2_x000d_
z toho pro autobusový záliv + parkovací stání: 2540 m2</t>
  </si>
  <si>
    <t xml:space="preserve">skladba A: 7607,0+307,0 = 7914,000000 =&gt; A  m2_x000d_
skladba B - křižovatky, sjezdy: 310,0 = 310,000000 =&gt; B  m2_x000d_
Celkem: A+B = 8224,000000 =&gt; C m2_x000d_
z toho pro autobusový záliv + parkovací stání: 1270 m2</t>
  </si>
  <si>
    <t>ACL16+_x000d_
_x000d_
- PV - hlavní část</t>
  </si>
  <si>
    <t xml:space="preserve">skladba A: 1,03*7914,0 = 8151,420000 =&gt; A m2_x000d_
skladba B - křižovatky, sjezdy: 310,0 = 310,000000 =&gt; B  m2_x000d_
Celkem: A+B = 8461,420000 =&gt; C  m2_x000d_
z toho pro autobusový záliv + parkovací stání: 1270 m2</t>
  </si>
  <si>
    <t>ACP22+_x000d_
_x000d_
- PV - hlavní část</t>
  </si>
  <si>
    <t xml:space="preserve">skladba A: 1,057*7607,0 = 8040,599000 =&gt; A  m2</t>
  </si>
  <si>
    <t>část dlažby (dělící ostrůvek) z původního vybouraného materiálu_x000d_
_x000d_
- PV - hlavní část: 25,000 m2_x000d_
- PV - doprovodná část: 32,000 m2</t>
  </si>
  <si>
    <t xml:space="preserve">obnova dělícího ostrůvku z původní dlažby vč. očištění_x000d_
25,0 = 25,000000 =&gt; A m2_x000d_
plocha pro kontejnery z nakupovaného materiálu_x000d_
32,0 = 32,000000 =&gt; B  m2_x000d_
Celkem: A+B = 57,000000 =&gt; C  m2</t>
  </si>
  <si>
    <t>9+9+794+794 = 1606,000000 =&gt; A m</t>
  </si>
  <si>
    <t>20 = 20,000000 =&gt; A</t>
  </si>
  <si>
    <t>IP6_x000d_
_x000d_
- PV - hlavní část</t>
  </si>
  <si>
    <t>položky: dle 915211: 592,530 = 592,530000 =&gt; A</t>
  </si>
  <si>
    <t xml:space="preserve">V4 - 250 mm:_x000d_
1156,0*0,25 = 289,000000 =&gt; A  m2_x000d_
V4 - 0,5/0,5 - 250 mm: _x000d_
432,0*0,25/2 = 54,000000 =&gt; B  m2_x000d_
V1a - 125 mm:_x000d_
214,0*0,125 = 26,750000 =&gt; C m2_x000d_
V2b - 125 mm:_x000d_
515,0*0,125 = 64,375000 =&gt; D  m2_x000d_
V2b - 1,5/1,5 - 250 mm:_x000d_
84,0*0,25/2 = 10,500000 =&gt; E  m2_x000d_
V11a - čáry - 2x:_x000d_
(36,0+2*3,0+6*3,65)*0,125*2 = 15,975000 =&gt; F _x000d_
V11a - BUS:_x000d_
(0,1812+0,1288+0,1551)*2 = 0,930200 =&gt; G  m2_x000d_
V7 - přechod:_x000d_
16,0*4,0*0,5 = 32,000000 =&gt; H  m2_x000d_
V13:_x000d_
93,0 = 93,000000 =&gt; I m2_x000d_
V9a - šipky_x000d_
6*1,0 = 6,000000 =&gt; J  m2_x000d_
Celkem: A+B+C+D+E+F+G+H+I+J = 592,530200 =&gt; K  m2</t>
  </si>
  <si>
    <t xml:space="preserve">nákup nových obrubníků pro 30% z 24,0 m obrub (tj. 7,2 m)_x000d_
použití původních obrubníků vč. očištění pro 70% z 24,0 m obrub (tj. 16,8  m)_x000d_
_x000d_
- PV - hlavní část: 24,000 m_x000d_
- PV - doprovodná část: 17,000 m</t>
  </si>
  <si>
    <t xml:space="preserve">osazení původních obrubníků pro 70% z celkové délky 24,0 m obrub_x000d_
24,0*0,7 = 16,800000 =&gt; A m_x000d_
nákup nových obrubníků pro 30% z celkové délky 24,0 m obrub_x000d_
24,0*0,3 = 7,200000 =&gt; B m_x000d_
plocha pro kontejnery z nakupovaných obrubníků_x000d_
17,0 = 17,000000 =&gt; C  m_x000d_
Celkem: A+B+C = 41,000000 =&gt; D m</t>
  </si>
  <si>
    <t>použití původních očištěných obrubníků_x000d_
1500 = 1500,000000 =&gt; A</t>
  </si>
  <si>
    <t>SO103.3 - Propustek</t>
  </si>
  <si>
    <t xml:space="preserve">z pol. 13173_x000d_
170,02*2,0 = 340,040000 =&gt; A  t</t>
  </si>
  <si>
    <t>obrubníky z pol. 11351_x000d_
6,0*0,06*0,25*1,0*2,0 = 0,180000 =&gt; A _x000d_
dlažba z pol. 11318_x000d_
1,44*2,0 = 2,880000 =&gt; B _x000d_
zděná čela z kamene na MC z pol. 96613_x000d_
11,099*2,6 = 28,857400 =&gt; C _x000d_
_x000d_
A+B+C = 31,917400 =&gt; D</t>
  </si>
  <si>
    <t>z pol. 96616_x000d_
3,402*2,5 = 8,505000 =&gt; A _x000d_
z pol. 96641_x000d_
13,5*4,8*0,25*2,5 = 40,500000 =&gt; B _x000d_
_x000d_
A+B = 49,005000 =&gt; C</t>
  </si>
  <si>
    <t>zámková dlažba tl. 60 mm_x000d_
poplatek za skládku v pol. 014102.4_x000d_
_x000d_
- PV - hlavní část</t>
  </si>
  <si>
    <t xml:space="preserve">16,0*0,09 = 1,440000 =&gt; A  m3</t>
  </si>
  <si>
    <t>11351</t>
  </si>
  <si>
    <t>ODSTRANĚNÍ ZÁHONOVÝCH OBRUBNÍKŮ</t>
  </si>
  <si>
    <t>6 = 6,000000 =&gt; A</t>
  </si>
  <si>
    <t xml:space="preserve">nátok + výtok_x000d_
(9,9+12,6)*0,1 = 2,250000 =&gt; A  m3</t>
  </si>
  <si>
    <t xml:space="preserve">nátok a výtok_x000d_
10,4*2,7+((2,8+2,6)*2,7*0,5)-3,402-9,9*0,1 = 30,978000 =&gt; A  m3_x000d_
35,0*2,8+23,09*0,3+10,7*0,2-11,1-12,6*0,1 = 94,707000 =&gt; B  m3_x000d_
propustek - roura_x000d_
20,32*1,75+((18,9+18,9)*1,75*0,5)-24,3 = 44,335000 =&gt; C m3_x000d_
Celkem: A+B+C = 170,020000 =&gt; D  m3</t>
  </si>
  <si>
    <t xml:space="preserve">nátok_x000d_
30,978-9,6*0,1-4,68*0,1-4,68*0,1-0,924-4,772 = 23,386000 =&gt; A  m3_x000d_
výtok_x000d_
94,708-20*0,1-20*0,1-13,155-16,663-2,473-25*0,1-25*0,15-14*0,1 = 50,767000 =&gt; B m3_x000d_
propustek - roura_x000d_
44,335-1,664-1,664-2,912-6,656-1,54*10,4 = 15,423000 =&gt; C  m3_x000d_
Celkem: A+B+C = 89,576000 =&gt; D m3</t>
  </si>
  <si>
    <t>chybějící objem 0,11 m3 bude použit z SO 101.1_x000d_
_x000d_
- PV - hlavní část</t>
  </si>
  <si>
    <t xml:space="preserve">nátok + výtok_x000d_
4,9+4,7 = 9,600000 =&gt; A  m2_x000d_
5,0+9,0 = 14,000000 =&gt; B m2_x000d_
Celkem: A+B = 23,600000 =&gt; C  m2</t>
  </si>
  <si>
    <t xml:space="preserve">ŠP lože pod trouby propustku tl. 100 mm_x000d_
0,16*10,4 = 1,664000 =&gt; A  m3_x000d_
nátok + výtok - ŠP lože_x000d_
(4,68+20,0)*0,1 = 2,468000 =&gt; B  m3_x000d_
Celkem: A+B = 4,132000 =&gt; C  m3</t>
  </si>
  <si>
    <t xml:space="preserve">nátok + výtok_x000d_
základ čela: (0,42*2,2)+(17,54*0,75) = 14,079000 =&gt; A  m3_x000d_
jímka nátok: 3,42*2,2-1,72*1,6 = 4,772000 =&gt; B  m3_x000d_
čelo výtok: 8,77*1,9 = 16,663000 =&gt; C  m3_x000d_
římsa výtok: 0,236*10,5 = 2,478000 =&gt; D  m3_x000d_
Celkem: A+B+C+D = 37,992000 =&gt; E m3</t>
  </si>
  <si>
    <t xml:space="preserve">vtoková jímka viz výkres D.3.3.8_x000d_
145,12/1000 = 0,145120 =&gt; A  t_x000d_
výtokové čelo viz výkres D.3.3.7_x000d_
529,39/1000 = 0,529390 =&gt; B  t_x000d_
Celkem: A+B = 0,674510 =&gt; C  t</t>
  </si>
  <si>
    <t xml:space="preserve">vtoková jímka_x000d_
255,17/1000 = 0,255170 =&gt; A  t_x000d_
výtokové čelo_x000d_
789,68/1000 = 0,789680 =&gt; B  t_x000d_
Celkem: A+B = 1,044850 =&gt; C  t</t>
  </si>
  <si>
    <t xml:space="preserve">nátok + výtok - pod dlažbu- tl. 150 mm_x000d_
(2,0+25,0)*0,15 = 4,050000 =&gt; A m3_x000d_
spodní bet. lože pod troubu tl. 100 mm_x000d_
0,16*10,4 = 1,664000 =&gt; B  m3_x000d_
beton. sedlo pod troubu_x000d_
0,28*10,4 = 2,912000 =&gt; C  m3_x000d_
vtok. jímka + výtok. čelo - podkl. beton  tl. 100 mm_x000d_
(4,68+20,0)*0,1 = 2,468000 =&gt; D m3_x000d_
Celkem: A+B+C+D = 11,094000 =&gt; E  m3</t>
  </si>
  <si>
    <t>uložení do bet. lože viz samostatná položka_x000d_
_x000d_
- PV - hlavní část</t>
  </si>
  <si>
    <t xml:space="preserve">nátok + výtok - dlažba tl. 100 mm_x000d_
(2,0+25)*0,1 = 2,700000 =&gt; A  m3</t>
  </si>
  <si>
    <t>899121</t>
  </si>
  <si>
    <t>MŘÍŽE OCELOVÉ SAMOSTATNÉ</t>
  </si>
  <si>
    <t>mříž pro vtokovou jímku viz výkres D.3.3.4 - výrobek_x000d_
1,0 = 1,000000 =&gt; A m</t>
  </si>
  <si>
    <t>Položka zahrnuje dodávku a osazení předepsané mříže včetně rámu</t>
  </si>
  <si>
    <t xml:space="preserve">0,64*10,4 = 6,656000 =&gt; A  m3</t>
  </si>
  <si>
    <t xml:space="preserve">svodidlo JS/H1 - výtok_x000d_
10,0 = 10,000000 =&gt; A  m_x000d_
svodidlo JS/H1 - náběhy - výtok_x000d_
16,0 = 16,000000 =&gt; B  m_x000d_
Celkem: A+B = 26,000000 =&gt; C  m</t>
  </si>
  <si>
    <t>9113B3</t>
  </si>
  <si>
    <t>SVODIDLO OCEL SILNIČ JEDNOSTR, ÚROVEŇ ZADRŽ H1 - DEMONTÁŽ S PŘESUNEM</t>
  </si>
  <si>
    <t>na výtoku - včetně odvozu _x000d_
- položka zahrnuje odstranění, demontáž a odklizení materiálu s odvozem na předepsané místo (odvoz na středisko)_x000d_
_x000d_
- PV - hlavní část</t>
  </si>
  <si>
    <t>12 = 12,000000 =&gt; A</t>
  </si>
  <si>
    <t>na výtoku_x000d_
včetně svodidlových nástavců a svodidlových odrazek_x000d_
_x000d_
- PV - hlavní část</t>
  </si>
  <si>
    <t>4 = 4,000000 =&gt; A</t>
  </si>
  <si>
    <t>ŽB patková trouba DN 1000 dl. 1,0 m = 12 ks_x000d_
_x000d_
- PV - hlavní část</t>
  </si>
  <si>
    <t>11,35 = 11,350000 =&gt; A</t>
  </si>
  <si>
    <t>96613</t>
  </si>
  <si>
    <t>BOURÁNÍ KONSTRUKCÍ Z KAMENE NA MC</t>
  </si>
  <si>
    <t>stávající výtokové čelo - zděné kamenné (pravidelné hranoly)_x000d_
poplatek za skládku v pol. 014102.4_x000d_
_x000d_
- PV - hlavní část</t>
  </si>
  <si>
    <t xml:space="preserve">4,53*(1,65+0,8) = 11,098500 =&gt; A  m3</t>
  </si>
  <si>
    <t xml:space="preserve">původní nátok. jímka_x000d_
1,3*1,65*2,1-0,7*1,05*1,5 = 3,402000 =&gt; A  m3</t>
  </si>
  <si>
    <t>ŽB rámový propustek vnitřní rozměr 1,9 x 0,5 m_x000d_
poplatek za skládku v pol. 014102.5_x000d_
_x000d_
- PV - hlavní část</t>
  </si>
  <si>
    <t>13,5 = 13,500000 =&gt; A</t>
  </si>
  <si>
    <t xml:space="preserve">6,0*0,026 = 0,156000 =&gt; A  t</t>
  </si>
  <si>
    <t>SO301 - Děšťová kanalizace</t>
  </si>
  <si>
    <t>výkopek_x000d_
_x000d_
- nezpůsobilé výdaje</t>
  </si>
  <si>
    <t xml:space="preserve">z pol. 13273_x000d_
2265,467*2,0 = 4530,934000 =&gt; A  t_x000d_
z pol. 13283_x000d_
566,366*2,0 = 1132,732000 =&gt; B t_x000d_
Celkem: A+B = 5663,666000 =&gt; C  t</t>
  </si>
  <si>
    <t>vybourané uliční vpusti z pol. 96711_x000d_
12,715*2,0 = 25,430000 =&gt; A t</t>
  </si>
  <si>
    <t>tř.3 - 80% viz TZ_x000d_
poplatek za skládku v pol. 014102_x000d_
_x000d_
- PV - hlavní část</t>
  </si>
  <si>
    <t xml:space="preserve">kanalizace š. rýhy 1,4 m_x000d_
784,0*1,4*2,26*0,8 = 1984,460800 =&gt; A  m3_x000d_
přípojky uličních vpustí š. rýhy 1,0 m_x000d_
(4,8*1,37+8,0*1,83+2,8*1,73+8,0*1,84+3,0*1,72+8,1*1,53)*1,0*0,8 = 46,666400 =&gt; B m3_x000d_
(9,2*1,79+8,0*1,81+6,2*1,81+2,6*2,0+10,1*1,29+8,3*1,83)*1,0*0,8 = 60,470400 =&gt; C m3_x000d_
(2,6*1,69+7,2*1,83+3,2*1,97+8,3*1,83+2,7*1,94+6,2*1,8)*1,0*0,8 = 44,368800 =&gt; D m3_x000d_
(2,7*1,92+8,2*1,56+8,9*1,85+8,7*1,53+2,5*1,97+8,6*1,85)*1,0*0,8 = 54,869600 =&gt; E m3_x000d_
(2,2*1,74+8,8*1,85+7,0*1,72+8,9*1,82+7,7*2,41+8,7*1,29)*1,0*0,8 = 62,500800 =&gt; F m3_x000d_
(7,6*1,52+1,9*1,9)*1,0*0,8 = 12,129600 =&gt; G m3_x000d_
Celkem: A+B+C+D+E+F+G = 2265,466400 =&gt; H  m3</t>
  </si>
  <si>
    <t>tř. 4 - 20%_x000d_
poplatek za skládku v pol. 014102_x000d_
_x000d_
- PV - hlavní část</t>
  </si>
  <si>
    <t xml:space="preserve">kanalizace š. rýhy 1,4 m_x000d_
784,0*1,4*2,26*0,2 = 496,115200 =&gt; A  m3_x000d_
přípojky uličních vpustí š. rýhy 1,0 m_x000d_
(4,8*1,37+8,0*1,83+2,8*1,73+8,0*1,84+3,0*1,72+8,1*1,53)*1,0*0,2 = 11,666600 =&gt; B m3_x000d_
(9,2*1,79+8,0*1,81+6,2*1,81+2,6*2,0+10,1*1,29+8,3*1,83)*1,0*0,2 = 15,117600 =&gt; C m3_x000d_
(2,6*1,69+7,2*1,83+3,2*1,97+8,3*1,83+2,7*1,94+6,2*1,8)*1,0*0,2 = 11,092200 =&gt; D m3_x000d_
(2,7*1,92+8,2*1,56+8,9*1,85+8,7*1,53+2,5*1,97+8,6*1,85)*1,0*0,2 = 13,717400 =&gt; E m3_x000d_
(2,2*1,74+8,8*1,85+7,0*1,72+8,9*1,82+7,7*2,41+8,7*1,29)*1,0*0,2 = 15,625200 =&gt; F m3_x000d_
(7,6*1,52+1,9*1,9)*1,0*0,2 = 3,032400 =&gt; G m3_x000d_
Celkem: A+B+C+D+E+F+G = 566,366600 =&gt; H  m3</t>
  </si>
  <si>
    <t>kanalizace (výkop - obsyp - lože)_x000d_
2480,576-702,464-208,544 = 1569,568000 =&gt; A m3_x000d_
přípojky (výkop - obsyp - lože)_x000d_
351,257-102,867-32,272 = 216,118000 =&gt; B m3_x000d_
Celkem: A+B = 1785,686000 =&gt; C m3</t>
  </si>
  <si>
    <t>ŠP 0/22_x000d_
_x000d_
- PV - hlavní část</t>
  </si>
  <si>
    <t xml:space="preserve">kanalizace_x000d_
784,0*1,4*(0,43+0,3-0,09) = 702,464000 =&gt; A  m3_x000d_
přípojky UV_x000d_
(4,8+8,0+2,8+8,0+3,0+8,1+9,2+8,0)*1,0*0,51 = 26,469000 =&gt; B m3_x000d_
(6,2+2,6+10,1+8,3+2,6+7,2+3,2+8,3)*1,0*0,51 = 24,735000 =&gt; C m3_x000d_
(2,7+6,2+2,7+8,2+8,9+8,7+2,5+8,6)*1,0*0,51 = 24,735000 =&gt; D m3_x000d_
(2,2+8,8+7,0+8,9+7,7+8,7+7,6+1,9)*1,0*0,51 = 26,928000 =&gt; E m3_x000d_
Celkem: A+B+C+D+E = 805,331000 =&gt; F m3</t>
  </si>
  <si>
    <t>ŠP 0/11 - lože pod potrubí_x000d_
_x000d_
- PV - hlavní část</t>
  </si>
  <si>
    <t xml:space="preserve">kanalizace_x000d_
784,0*1,4*0,19 = 208,544000 =&gt; A  m3_x000d_
přípojky UV_x000d_
(4,8+8,0+2,8+8,0+3,0+8,1+9,2+8,0)*1,0*0,16 = 8,304000 =&gt; B m3_x000d_
(6,2+2,6+10,1+8,3+2,6+7,2+3,2+8,3)*1,0*0,16 = 7,760000 =&gt; C m3_x000d_
(2,7+6,2+2,7+8,2+8,9+8,7+2,5+8,6)*1,0*0,16 = 7,760000 =&gt; D m3_x000d_
(2,2+8,8+7,0+8,9+7,7+8,7+7,6+1,9)*1,0*0,16 = 8,448000 =&gt; E m3_x000d_
Celkem: A+B+C+D+E = 240,816000 =&gt; F m3</t>
  </si>
  <si>
    <t>přípojky pro uliční vpusti_x000d_
PVC DN/ID 200 SN8_x000d_
_x000d_
- PV - hlavní část</t>
  </si>
  <si>
    <t xml:space="preserve">4,8+8,0+2,8+8,0+3,0+8,1+9,2+8,0+6,2+2,6+10,1+8,3+2,6+7,2+3,2+8,3 = 100,400000 =&gt; A m_x000d_
2,7+6,2+2,7+8,2+8,9+8,7+2,5+8,6+2,2+8,8+7,0+8,9+7,7+8,7+7,6+1,9 = 101,300000 =&gt; B m_x000d_
Celkem: A+B = 201,700000 =&gt; C  m</t>
  </si>
  <si>
    <t>87446</t>
  </si>
  <si>
    <t>POTRUBÍ Z TRUB PLASTOVÝCH ODPADNÍCH DN DO 400MM</t>
  </si>
  <si>
    <t>dešťová kanalizace - PVC třívrstvé plnostěnné DN/Id 400_x000d_
uliční vpusti napojeny pomocí odboček 45° DN/ID 400/200, SDR 34._x000d_
_x000d_
- PV - hlavní část</t>
  </si>
  <si>
    <t xml:space="preserve">Mezi revizní šachtou 01 a 02 potrubí s vyšší kruhovou tuhostí SN 16: 49,0 = 49,000000 =&gt; A m_x000d_
zbyllá část kanalizace kruhová tuhost SN 12: 735,0 = 735,000000 =&gt; B m_x000d_
Celkem: A+B = 784,000000 =&gt; C  m</t>
  </si>
  <si>
    <t>87527</t>
  </si>
  <si>
    <t>POTRUBÍ DREN Z TRUB PLAST (I FLEXIBIL) DN DO 100MM</t>
  </si>
  <si>
    <t>dočasný trativod ve výkopu_x000d_
_x000d_
- PV - hlavní část</t>
  </si>
  <si>
    <t>784 = 784,000000 =&gt; A</t>
  </si>
  <si>
    <t>894146</t>
  </si>
  <si>
    <t>ŠACHTY KANALIZAČNÍ Z BETON DÍLCŮ NA POTRUBÍ DN DO 400MM</t>
  </si>
  <si>
    <t>poklop beton/litina D400_x000d_
průměrná hloubka šachty 2,26 m_x000d_
do 14 šachet napojení přípojky UV_x000d_
_x000d_
- PV - hlavní část</t>
  </si>
  <si>
    <t>16 = 16,000000 =&gt; A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</si>
  <si>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</si>
  <si>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výška jednotlivých UV viz Technická zpráva - odst. 2.1.2 - Tabulka uličních vpustí_x000d_
 a výkres D.3.5.7_x000d_
dno s výtokem DN 200_x000d_
mříž D400_x000d_
_x000d_
pozn. ve výkresové části PD je uvedeno celkem 32 ks vpustí - z toho 2 vpusti označené UV05n a UV06n jsou součástí části 1, SO 101, proto je zde rozpor mezi výkresy a výkazem výměr_x000d_
_x000d_
- PV - hlavní část</t>
  </si>
  <si>
    <t xml:space="preserve">nové uliční vpusti: 4ks = 4,000000 =&gt; A _x000d_
výměna původních UV za nové: 26 = 26,000000 =&gt; B kus_x000d_
Celkem: A+B = 30,000000 =&gt; C  kus</t>
  </si>
  <si>
    <t>899661</t>
  </si>
  <si>
    <t>TLAKOVÉ ZKOUŠKY POTRUBÍ DN DO 400MM</t>
  </si>
  <si>
    <t>748 = 748,000000 =&gt; 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</si>
  <si>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</si>
  <si>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96711</t>
  </si>
  <si>
    <t>VYBOURÁNÍ ČÁSTÍ KONSTRUKCÍ Z BETON DÍLCŮ</t>
  </si>
  <si>
    <t>odstranění původních uličních vpustí - celkem 26 kusů_x000d_
poplatek za skládku v pol. 014102.4_x000d_
_x000d_
- PV - hlavní část</t>
  </si>
  <si>
    <t xml:space="preserve">UV typ B:  3,14*1,86*(0,55*0,55-0,45*0,45)*5 = 2,920200 =&gt; A m3_x000d_
UV typ C:  3,14*1,565*(0,55*0,55-0,45*0,45)*16 = 7,862560 =&gt; B m3_x000d_
UV typ D:  3,14*1,29*(0,55*0,55-0,45*0,45)*4 = 1,620240 =&gt; C  m3_x000d_
UV typ E:  3,14*0,995*(0,55*0,55-0,45*0,45)*1 = 0,312430 =&gt; D m3_x000d_
Celkem: A+B+C+D = 12,715430 =&gt; E  m3</t>
  </si>
  <si>
    <t>vybourání stávajících přípojek _x000d_
včetně naložení, odvozu a uložení na skládce _x000d_
včetně poplatku za uložení na skládce - skládkovného_x000d_
_x000d_
- nezpůsobilé výdaje</t>
  </si>
  <si>
    <t>cca 160 = 160,000000 =&gt; A m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</si>
</sst>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'0 - část000'!J10</f>
        <v>0</v>
      </c>
      <c r="E20" s="25"/>
      <c r="F20" s="24">
        <f>('0 - část000'!J11)</f>
        <v>0</v>
      </c>
      <c r="G20" s="12"/>
      <c r="H20" s="2"/>
      <c r="I20" s="2"/>
      <c r="S20" s="26">
        <f>ROUND('0 - část000'!S11,4)</f>
        <v>0</v>
      </c>
    </row>
    <row r="21">
      <c r="A21" s="9"/>
      <c r="B21" s="23" t="s">
        <v>20</v>
      </c>
      <c r="C21" s="23" t="s">
        <v>21</v>
      </c>
      <c r="D21" s="24">
        <f>'1 - část1'!J10</f>
        <v>0</v>
      </c>
      <c r="E21" s="25"/>
      <c r="F21" s="24">
        <f>('1 - část1'!J11)</f>
        <v>0</v>
      </c>
      <c r="G21" s="12"/>
      <c r="H21" s="2"/>
      <c r="I21" s="2"/>
      <c r="S21" s="26">
        <f>ROUND('1 - část1'!S11,4)</f>
        <v>0</v>
      </c>
    </row>
    <row r="22" thickBot="1" ht="13.95">
      <c r="A22" s="9"/>
      <c r="B22" s="27" t="s">
        <v>22</v>
      </c>
      <c r="C22" s="27" t="s">
        <v>23</v>
      </c>
      <c r="D22" s="28">
        <f>'2 - 101'!J10</f>
        <v>0</v>
      </c>
      <c r="E22" s="29"/>
      <c r="F22" s="28">
        <f>('2 - 101'!J11)</f>
        <v>0</v>
      </c>
      <c r="G22" s="12"/>
      <c r="H22" s="2"/>
      <c r="I22" s="2"/>
      <c r="S22" s="26">
        <f>ROUND('2 - 101'!S11,4)</f>
        <v>0</v>
      </c>
    </row>
    <row r="23" thickTop="1" thickBot="1" ht="14.7">
      <c r="A23" s="9"/>
      <c r="B23" s="30" t="s">
        <v>24</v>
      </c>
      <c r="C23" s="30" t="s">
        <v>25</v>
      </c>
      <c r="D23" s="31">
        <f>'3 - 301'!J10</f>
        <v>0</v>
      </c>
      <c r="E23" s="29"/>
      <c r="F23" s="31">
        <f>('3 - 301'!J11)</f>
        <v>0</v>
      </c>
      <c r="G23" s="12"/>
      <c r="H23" s="2"/>
      <c r="I23" s="2"/>
      <c r="S23" s="26">
        <f>ROUND('3 - 301'!S11,4)</f>
        <v>0</v>
      </c>
    </row>
    <row r="24" thickTop="1" ht="13.95">
      <c r="A24" s="9"/>
      <c r="B24" s="32" t="s">
        <v>26</v>
      </c>
      <c r="C24" s="32" t="s">
        <v>27</v>
      </c>
      <c r="D24" s="33">
        <f>'4 - část2'!J10</f>
        <v>0</v>
      </c>
      <c r="E24" s="25"/>
      <c r="F24" s="33">
        <f>('4 - část2'!J11)</f>
        <v>0</v>
      </c>
      <c r="G24" s="12"/>
      <c r="H24" s="2"/>
      <c r="I24" s="2"/>
      <c r="S24" s="26">
        <f>ROUND('4 - část2'!S11,4)</f>
        <v>0</v>
      </c>
    </row>
    <row r="25" thickBot="1" ht="13.95">
      <c r="A25" s="9"/>
      <c r="B25" s="27" t="s">
        <v>28</v>
      </c>
      <c r="C25" s="27" t="s">
        <v>29</v>
      </c>
      <c r="D25" s="28">
        <f>'5 - 1'!J10</f>
        <v>0</v>
      </c>
      <c r="E25" s="29"/>
      <c r="F25" s="28">
        <f>('5 - 1'!J11)</f>
        <v>0</v>
      </c>
      <c r="G25" s="12"/>
      <c r="H25" s="2"/>
      <c r="I25" s="2"/>
      <c r="S25" s="26">
        <f>ROUND('5 - 1'!S11,4)</f>
        <v>0</v>
      </c>
    </row>
    <row r="26" thickTop="1" thickBot="1" ht="14.7">
      <c r="A26" s="9"/>
      <c r="B26" s="30" t="s">
        <v>30</v>
      </c>
      <c r="C26" s="30" t="s">
        <v>31</v>
      </c>
      <c r="D26" s="31">
        <f>'6 - SO101.1'!J10</f>
        <v>0</v>
      </c>
      <c r="E26" s="29"/>
      <c r="F26" s="31">
        <f>('6 - SO101.1'!J11)</f>
        <v>0</v>
      </c>
      <c r="G26" s="12"/>
      <c r="H26" s="2"/>
      <c r="I26" s="2"/>
      <c r="S26" s="26">
        <f>ROUND('6 - SO101.1'!S11,4)</f>
        <v>0</v>
      </c>
    </row>
    <row r="27" thickTop="1" thickBot="1" ht="14.7">
      <c r="A27" s="9"/>
      <c r="B27" s="30" t="s">
        <v>32</v>
      </c>
      <c r="C27" s="30" t="s">
        <v>33</v>
      </c>
      <c r="D27" s="31">
        <f>'7 - 2'!J10</f>
        <v>0</v>
      </c>
      <c r="E27" s="29"/>
      <c r="F27" s="31">
        <f>('7 - 2'!J11)</f>
        <v>0</v>
      </c>
      <c r="G27" s="12"/>
      <c r="H27" s="2"/>
      <c r="I27" s="2"/>
      <c r="S27" s="26">
        <f>ROUND('7 - 2'!S11,4)</f>
        <v>0</v>
      </c>
    </row>
    <row r="28" thickTop="1" thickBot="1" ht="14.7">
      <c r="A28" s="9"/>
      <c r="B28" s="30" t="s">
        <v>34</v>
      </c>
      <c r="C28" s="30" t="s">
        <v>35</v>
      </c>
      <c r="D28" s="31">
        <f>'8 - SO102.1'!J10</f>
        <v>0</v>
      </c>
      <c r="E28" s="29"/>
      <c r="F28" s="31">
        <f>('8 - SO102.1'!J11)</f>
        <v>0</v>
      </c>
      <c r="G28" s="12"/>
      <c r="H28" s="2"/>
      <c r="I28" s="2"/>
      <c r="S28" s="26">
        <f>ROUND('8 - SO102.1'!S11,4)</f>
        <v>0</v>
      </c>
    </row>
    <row r="29" thickTop="1" thickBot="1" ht="14.7">
      <c r="A29" s="9"/>
      <c r="B29" s="30" t="s">
        <v>36</v>
      </c>
      <c r="C29" s="30" t="s">
        <v>37</v>
      </c>
      <c r="D29" s="31">
        <f>'9 - SO102.4'!J10</f>
        <v>0</v>
      </c>
      <c r="E29" s="29"/>
      <c r="F29" s="31">
        <f>('9 - SO102.4'!J11)</f>
        <v>0</v>
      </c>
      <c r="G29" s="12"/>
      <c r="H29" s="2"/>
      <c r="I29" s="2"/>
      <c r="S29" s="26">
        <f>ROUND('9 - SO102.4'!S11,4)</f>
        <v>0</v>
      </c>
    </row>
    <row r="30" thickTop="1" thickBot="1" ht="14.7">
      <c r="A30" s="9"/>
      <c r="B30" s="30" t="s">
        <v>38</v>
      </c>
      <c r="C30" s="30" t="s">
        <v>39</v>
      </c>
      <c r="D30" s="31">
        <f>'10 - SO102.4.1'!J10</f>
        <v>0</v>
      </c>
      <c r="E30" s="29"/>
      <c r="F30" s="31">
        <f>('10 - SO102.4.1'!J11)</f>
        <v>0</v>
      </c>
      <c r="G30" s="12"/>
      <c r="H30" s="2"/>
      <c r="I30" s="2"/>
      <c r="S30" s="26">
        <f>ROUND('10 - SO102.4.1'!S11,4)</f>
        <v>0</v>
      </c>
    </row>
    <row r="31" thickTop="1" thickBot="1" ht="14.7">
      <c r="A31" s="9"/>
      <c r="B31" s="30" t="s">
        <v>40</v>
      </c>
      <c r="C31" s="30" t="s">
        <v>41</v>
      </c>
      <c r="D31" s="31">
        <f>'11 - SO102.4.2'!J10</f>
        <v>0</v>
      </c>
      <c r="E31" s="29"/>
      <c r="F31" s="31">
        <f>('11 - SO102.4.2'!J11)</f>
        <v>0</v>
      </c>
      <c r="G31" s="12"/>
      <c r="H31" s="2"/>
      <c r="I31" s="2"/>
      <c r="S31" s="26">
        <f>ROUND('11 - SO102.4.2'!S11,4)</f>
        <v>0</v>
      </c>
    </row>
    <row r="32" thickTop="1" thickBot="1" ht="14.7">
      <c r="A32" s="9"/>
      <c r="B32" s="30" t="s">
        <v>42</v>
      </c>
      <c r="C32" s="30" t="s">
        <v>43</v>
      </c>
      <c r="D32" s="31">
        <f>'12 - SO102.4.3'!J10</f>
        <v>0</v>
      </c>
      <c r="E32" s="29"/>
      <c r="F32" s="31">
        <f>('12 - SO102.4.3'!J11)</f>
        <v>0</v>
      </c>
      <c r="G32" s="12"/>
      <c r="H32" s="2"/>
      <c r="I32" s="2"/>
      <c r="S32" s="26">
        <f>ROUND('12 - SO102.4.3'!S11,4)</f>
        <v>0</v>
      </c>
    </row>
    <row r="33" thickTop="1" thickBot="1" ht="14.7">
      <c r="A33" s="9"/>
      <c r="B33" s="30" t="s">
        <v>44</v>
      </c>
      <c r="C33" s="30" t="s">
        <v>45</v>
      </c>
      <c r="D33" s="31">
        <f>'13 - 3'!J10</f>
        <v>0</v>
      </c>
      <c r="E33" s="29"/>
      <c r="F33" s="31">
        <f>('13 - 3'!J11)</f>
        <v>0</v>
      </c>
      <c r="G33" s="12"/>
      <c r="H33" s="2"/>
      <c r="I33" s="2"/>
      <c r="S33" s="26">
        <f>ROUND('13 - 3'!S11,4)</f>
        <v>0</v>
      </c>
    </row>
    <row r="34" thickTop="1" thickBot="1" ht="14.7">
      <c r="A34" s="9"/>
      <c r="B34" s="30" t="s">
        <v>46</v>
      </c>
      <c r="C34" s="30" t="s">
        <v>47</v>
      </c>
      <c r="D34" s="31">
        <f>'14 - SO103.1'!J10</f>
        <v>0</v>
      </c>
      <c r="E34" s="29"/>
      <c r="F34" s="31">
        <f>('14 - SO103.1'!J11)</f>
        <v>0</v>
      </c>
      <c r="G34" s="12"/>
      <c r="H34" s="2"/>
      <c r="I34" s="2"/>
      <c r="S34" s="26">
        <f>ROUND('14 - SO103.1'!S11,4)</f>
        <v>0</v>
      </c>
    </row>
    <row r="35" thickTop="1" thickBot="1" ht="14.7">
      <c r="A35" s="9"/>
      <c r="B35" s="30" t="s">
        <v>48</v>
      </c>
      <c r="C35" s="30" t="s">
        <v>49</v>
      </c>
      <c r="D35" s="31">
        <f>'15 - SO103.3'!J10</f>
        <v>0</v>
      </c>
      <c r="E35" s="29"/>
      <c r="F35" s="31">
        <f>('15 - SO103.3'!J11)</f>
        <v>0</v>
      </c>
      <c r="G35" s="12"/>
      <c r="H35" s="2"/>
      <c r="I35" s="2"/>
      <c r="S35" s="26">
        <f>ROUND('15 - SO103.3'!S11,4)</f>
        <v>0</v>
      </c>
    </row>
    <row r="36" thickTop="1" thickBot="1" ht="14.7">
      <c r="A36" s="9"/>
      <c r="B36" s="30" t="s">
        <v>50</v>
      </c>
      <c r="C36" s="30" t="s">
        <v>51</v>
      </c>
      <c r="D36" s="31">
        <f>'16 - SO301'!J10</f>
        <v>0</v>
      </c>
      <c r="E36" s="29"/>
      <c r="F36" s="31">
        <f>('16 - SO301'!J11)</f>
        <v>0</v>
      </c>
      <c r="G36" s="12"/>
      <c r="H36" s="2"/>
      <c r="I36" s="2"/>
      <c r="S36" s="26">
        <f>ROUND('16 - SO301'!S11,4)</f>
        <v>0</v>
      </c>
    </row>
    <row r="37">
      <c r="A37" s="13"/>
      <c r="B37" s="4"/>
      <c r="C37" s="4"/>
      <c r="D37" s="4"/>
      <c r="E37" s="4"/>
      <c r="F37" s="4"/>
      <c r="G37" s="14"/>
      <c r="H37" s="2"/>
      <c r="I37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2" location="'2 - 101'!A11" display="   └ 101 ꜛ"/>
    <hyperlink ref="B23" location="'3 - 301'!A11" display="   └ 301 ꜛ"/>
    <hyperlink ref="B25" location="'5 - 1'!A11" display="   └ 1 ꜛ"/>
    <hyperlink ref="B26" location="'6 - SO101.1'!A11" display="      └ SO101.1 ꜛ"/>
    <hyperlink ref="B27" location="'7 - 2'!A11" display="   └ 2 ꜛ"/>
    <hyperlink ref="B28" location="'8 - SO102.1'!A11" display="      └ SO102.1 ꜛ"/>
    <hyperlink ref="B29" location="'9 - SO102.4'!A11" display="      └ SO102.4 ꜛ"/>
    <hyperlink ref="B30" location="'10 - SO102.4.1'!A11" display="         └ SO102.4.1 ꜛ"/>
    <hyperlink ref="B31" location="'11 - SO102.4.2'!A11" display="         └ SO102.4.2 ꜛ"/>
    <hyperlink ref="B32" location="'12 - SO102.4.3'!A11" display="         └ SO102.4.3 ꜛ"/>
    <hyperlink ref="B33" location="'13 - 3'!A11" display="   └ 3 ꜛ"/>
    <hyperlink ref="B34" location="'14 - SO103.1'!A11" display="      └ SO103.1 ꜛ"/>
    <hyperlink ref="B35" location="'15 - SO103.3'!A11" display="      └ SO103.3 ꜛ"/>
    <hyperlink ref="B36" location="'16 - SO301'!A11" display="      └ SO301 ꜛ"/>
  </hyperlinks>
  <pageMargins left="0.39375" right="0.39375" top="0.5902778" bottom="0.39375" header="0.1965278" footer="0.1576389"/>
  <pageSetup paperSize="9" orientation="portrait" fitToHeight="0"/>
  <headerFooter>
    <oddFooter>&amp;LOTSKP 2022&amp;R&amp;P/&amp;N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H57+H155+H163+H231+H254+H312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512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L57+L155+L163+L231+L254+L312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AVERAGE(J56,J154,J162,J230,J253,J311)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H57</f>
        <v>0</v>
      </c>
      <c r="L20" s="44">
        <f>L57</f>
        <v>0</v>
      </c>
      <c r="M20" s="12"/>
      <c r="N20" s="2"/>
      <c r="O20" s="2"/>
      <c r="P20" s="2"/>
      <c r="Q20" s="2"/>
      <c r="S20" s="26">
        <f>S56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H155</f>
        <v>0</v>
      </c>
      <c r="L21" s="44">
        <f>L155</f>
        <v>0</v>
      </c>
      <c r="M21" s="12"/>
      <c r="N21" s="2"/>
      <c r="O21" s="2"/>
      <c r="P21" s="2"/>
      <c r="Q21" s="2"/>
      <c r="S21" s="26">
        <f>S154</f>
        <v>0</v>
      </c>
    </row>
    <row r="22" ht="12.75">
      <c r="A22" s="9"/>
      <c r="B22" s="42">
        <v>4</v>
      </c>
      <c r="C22" s="1"/>
      <c r="D22" s="1"/>
      <c r="E22" s="43" t="s">
        <v>513</v>
      </c>
      <c r="F22" s="1"/>
      <c r="G22" s="1"/>
      <c r="H22" s="1"/>
      <c r="I22" s="1"/>
      <c r="J22" s="1"/>
      <c r="K22" s="44">
        <f>H163</f>
        <v>0</v>
      </c>
      <c r="L22" s="44">
        <f>L163</f>
        <v>0</v>
      </c>
      <c r="M22" s="12"/>
      <c r="N22" s="2"/>
      <c r="O22" s="2"/>
      <c r="P22" s="2"/>
      <c r="Q22" s="2"/>
      <c r="S22" s="26">
        <f>S162</f>
        <v>0</v>
      </c>
    </row>
    <row r="23" ht="12.75">
      <c r="A23" s="9"/>
      <c r="B23" s="42">
        <v>5</v>
      </c>
      <c r="C23" s="1"/>
      <c r="D23" s="1"/>
      <c r="E23" s="43" t="s">
        <v>137</v>
      </c>
      <c r="F23" s="1"/>
      <c r="G23" s="1"/>
      <c r="H23" s="1"/>
      <c r="I23" s="1"/>
      <c r="J23" s="1"/>
      <c r="K23" s="44">
        <f>H231</f>
        <v>0</v>
      </c>
      <c r="L23" s="44">
        <f>L231</f>
        <v>0</v>
      </c>
      <c r="M23" s="12"/>
      <c r="N23" s="2"/>
      <c r="O23" s="2"/>
      <c r="P23" s="2"/>
      <c r="Q23" s="2"/>
      <c r="S23" s="26">
        <f>S230</f>
        <v>0</v>
      </c>
    </row>
    <row r="24" ht="12.75">
      <c r="A24" s="9"/>
      <c r="B24" s="42">
        <v>8</v>
      </c>
      <c r="C24" s="1"/>
      <c r="D24" s="1"/>
      <c r="E24" s="43" t="s">
        <v>138</v>
      </c>
      <c r="F24" s="1"/>
      <c r="G24" s="1"/>
      <c r="H24" s="1"/>
      <c r="I24" s="1"/>
      <c r="J24" s="1"/>
      <c r="K24" s="44">
        <f>H254</f>
        <v>0</v>
      </c>
      <c r="L24" s="44">
        <f>L254</f>
        <v>0</v>
      </c>
      <c r="M24" s="12"/>
      <c r="N24" s="2"/>
      <c r="O24" s="2"/>
      <c r="P24" s="2"/>
      <c r="Q24" s="2"/>
      <c r="S24" s="26">
        <f>S253</f>
        <v>0</v>
      </c>
    </row>
    <row r="25" ht="12.75">
      <c r="A25" s="9"/>
      <c r="B25" s="42">
        <v>9</v>
      </c>
      <c r="C25" s="1"/>
      <c r="D25" s="1"/>
      <c r="E25" s="43" t="s">
        <v>139</v>
      </c>
      <c r="F25" s="1"/>
      <c r="G25" s="1"/>
      <c r="H25" s="1"/>
      <c r="I25" s="1"/>
      <c r="J25" s="1"/>
      <c r="K25" s="44">
        <f>H312</f>
        <v>0</v>
      </c>
      <c r="L25" s="44">
        <f>L312</f>
        <v>0</v>
      </c>
      <c r="M25" s="75"/>
      <c r="N25" s="2"/>
      <c r="O25" s="2"/>
      <c r="P25" s="2"/>
      <c r="Q25" s="2"/>
      <c r="S25" s="26">
        <f>S311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6"/>
      <c r="N26" s="2"/>
      <c r="O26" s="2"/>
      <c r="P26" s="2"/>
      <c r="Q26" s="2"/>
    </row>
    <row r="27" ht="14" customHeight="1">
      <c r="A27" s="4"/>
      <c r="B27" s="34" t="s">
        <v>61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7"/>
      <c r="N28" s="2"/>
      <c r="O28" s="2"/>
      <c r="P28" s="2"/>
      <c r="Q28" s="2"/>
    </row>
    <row r="29" ht="18" customHeight="1">
      <c r="A29" s="9"/>
      <c r="B29" s="40" t="s">
        <v>62</v>
      </c>
      <c r="C29" s="40" t="s">
        <v>58</v>
      </c>
      <c r="D29" s="40" t="s">
        <v>63</v>
      </c>
      <c r="E29" s="40" t="s">
        <v>59</v>
      </c>
      <c r="F29" s="40" t="s">
        <v>64</v>
      </c>
      <c r="G29" s="41" t="s">
        <v>65</v>
      </c>
      <c r="H29" s="22" t="s">
        <v>66</v>
      </c>
      <c r="I29" s="22" t="s">
        <v>67</v>
      </c>
      <c r="J29" s="22" t="s">
        <v>16</v>
      </c>
      <c r="K29" s="41" t="s">
        <v>68</v>
      </c>
      <c r="L29" s="22" t="s">
        <v>17</v>
      </c>
      <c r="M29" s="75"/>
      <c r="N29" s="2"/>
      <c r="O29" s="2"/>
      <c r="P29" s="2"/>
      <c r="Q29" s="2"/>
    </row>
    <row r="30" ht="40" customHeight="1">
      <c r="A30" s="9"/>
      <c r="B30" s="45" t="s">
        <v>69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 ht="12.75">
      <c r="A31" s="9"/>
      <c r="B31" s="47">
        <v>1</v>
      </c>
      <c r="C31" s="48" t="s">
        <v>140</v>
      </c>
      <c r="D31" s="48" t="s">
        <v>3</v>
      </c>
      <c r="E31" s="48" t="s">
        <v>141</v>
      </c>
      <c r="F31" s="48" t="s">
        <v>3</v>
      </c>
      <c r="G31" s="49" t="s">
        <v>142</v>
      </c>
      <c r="H31" s="50">
        <v>12833.34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 ht="12.75">
      <c r="A32" s="9"/>
      <c r="B32" s="54" t="s">
        <v>73</v>
      </c>
      <c r="C32" s="1"/>
      <c r="D32" s="1"/>
      <c r="E32" s="55" t="s">
        <v>514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75</v>
      </c>
      <c r="C33" s="1"/>
      <c r="D33" s="1"/>
      <c r="E33" s="55" t="s">
        <v>515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77</v>
      </c>
      <c r="C34" s="1"/>
      <c r="D34" s="1"/>
      <c r="E34" s="55" t="s">
        <v>145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 ht="12.75">
      <c r="A35" s="9"/>
      <c r="B35" s="56" t="s">
        <v>79</v>
      </c>
      <c r="C35" s="29"/>
      <c r="D35" s="29"/>
      <c r="E35" s="57" t="s">
        <v>80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 ht="12.75">
      <c r="A36" s="9"/>
      <c r="B36" s="47">
        <v>2</v>
      </c>
      <c r="C36" s="48" t="s">
        <v>140</v>
      </c>
      <c r="D36" s="48">
        <v>1</v>
      </c>
      <c r="E36" s="48" t="s">
        <v>141</v>
      </c>
      <c r="F36" s="48" t="s">
        <v>3</v>
      </c>
      <c r="G36" s="49" t="s">
        <v>142</v>
      </c>
      <c r="H36" s="59">
        <v>167.333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 ht="12.75">
      <c r="A37" s="9"/>
      <c r="B37" s="54" t="s">
        <v>73</v>
      </c>
      <c r="C37" s="1"/>
      <c r="D37" s="1"/>
      <c r="E37" s="55" t="s">
        <v>383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75</v>
      </c>
      <c r="C38" s="1"/>
      <c r="D38" s="1"/>
      <c r="E38" s="55" t="s">
        <v>516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77</v>
      </c>
      <c r="C39" s="1"/>
      <c r="D39" s="1"/>
      <c r="E39" s="55" t="s">
        <v>145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 ht="12.75">
      <c r="A40" s="9"/>
      <c r="B40" s="56" t="s">
        <v>79</v>
      </c>
      <c r="C40" s="29"/>
      <c r="D40" s="29"/>
      <c r="E40" s="57" t="s">
        <v>80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ht="12.75">
      <c r="A41" s="9"/>
      <c r="B41" s="47">
        <v>3</v>
      </c>
      <c r="C41" s="48" t="s">
        <v>140</v>
      </c>
      <c r="D41" s="48">
        <v>2</v>
      </c>
      <c r="E41" s="48" t="s">
        <v>141</v>
      </c>
      <c r="F41" s="48" t="s">
        <v>3</v>
      </c>
      <c r="G41" s="49" t="s">
        <v>142</v>
      </c>
      <c r="H41" s="59">
        <v>2468.252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 ht="12.75">
      <c r="A42" s="9"/>
      <c r="B42" s="54" t="s">
        <v>73</v>
      </c>
      <c r="C42" s="1"/>
      <c r="D42" s="1"/>
      <c r="E42" s="55" t="s">
        <v>146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54" t="s">
        <v>75</v>
      </c>
      <c r="C43" s="1"/>
      <c r="D43" s="1"/>
      <c r="E43" s="55" t="s">
        <v>517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77</v>
      </c>
      <c r="C44" s="1"/>
      <c r="D44" s="1"/>
      <c r="E44" s="55" t="s">
        <v>145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 ht="12.75">
      <c r="A45" s="9"/>
      <c r="B45" s="56" t="s">
        <v>79</v>
      </c>
      <c r="C45" s="29"/>
      <c r="D45" s="29"/>
      <c r="E45" s="57" t="s">
        <v>80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ht="12.75">
      <c r="A46" s="9"/>
      <c r="B46" s="47">
        <v>4</v>
      </c>
      <c r="C46" s="48" t="s">
        <v>140</v>
      </c>
      <c r="D46" s="48">
        <v>3</v>
      </c>
      <c r="E46" s="48" t="s">
        <v>141</v>
      </c>
      <c r="F46" s="48" t="s">
        <v>3</v>
      </c>
      <c r="G46" s="49" t="s">
        <v>142</v>
      </c>
      <c r="H46" s="59">
        <v>6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 ht="12.75">
      <c r="A47" s="9"/>
      <c r="B47" s="54" t="s">
        <v>73</v>
      </c>
      <c r="C47" s="1"/>
      <c r="D47" s="1"/>
      <c r="E47" s="55" t="s">
        <v>518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ht="12.75">
      <c r="A48" s="9"/>
      <c r="B48" s="54" t="s">
        <v>75</v>
      </c>
      <c r="C48" s="1"/>
      <c r="D48" s="1"/>
      <c r="E48" s="55" t="s">
        <v>519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ht="12.75">
      <c r="A49" s="9"/>
      <c r="B49" s="54" t="s">
        <v>77</v>
      </c>
      <c r="C49" s="1"/>
      <c r="D49" s="1"/>
      <c r="E49" s="55" t="s">
        <v>145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 ht="12.75">
      <c r="A50" s="9"/>
      <c r="B50" s="56" t="s">
        <v>79</v>
      </c>
      <c r="C50" s="29"/>
      <c r="D50" s="29"/>
      <c r="E50" s="57" t="s">
        <v>80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ht="12.75">
      <c r="A51" s="9"/>
      <c r="B51" s="47">
        <v>5</v>
      </c>
      <c r="C51" s="48" t="s">
        <v>140</v>
      </c>
      <c r="D51" s="48">
        <v>4</v>
      </c>
      <c r="E51" s="48" t="s">
        <v>141</v>
      </c>
      <c r="F51" s="48" t="s">
        <v>3</v>
      </c>
      <c r="G51" s="49" t="s">
        <v>142</v>
      </c>
      <c r="H51" s="59">
        <v>28.738</v>
      </c>
      <c r="I51" s="33">
        <f>ROUND(0,2)</f>
        <v>0</v>
      </c>
      <c r="J51" s="60">
        <f>ROUND(I51*H51,2)</f>
        <v>0</v>
      </c>
      <c r="K51" s="61">
        <v>0.20999999999999999</v>
      </c>
      <c r="L51" s="62">
        <f>IF(ISNUMBER(K51),ROUND(J51*(K51+1),2),0)</f>
        <v>0</v>
      </c>
      <c r="M51" s="12"/>
      <c r="N51" s="2"/>
      <c r="O51" s="2"/>
      <c r="P51" s="2"/>
      <c r="Q51" s="39">
        <f>IF(ISNUMBER(K51),IF(H51&gt;0,IF(I51&gt;0,J51,0),0),0)</f>
        <v>0</v>
      </c>
      <c r="R51" s="26">
        <f>IF(ISNUMBER(K51)=FALSE,J51,0)</f>
        <v>0</v>
      </c>
    </row>
    <row r="52" ht="12.75">
      <c r="A52" s="9"/>
      <c r="B52" s="54" t="s">
        <v>73</v>
      </c>
      <c r="C52" s="1"/>
      <c r="D52" s="1"/>
      <c r="E52" s="55" t="s">
        <v>148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54" t="s">
        <v>75</v>
      </c>
      <c r="C53" s="1"/>
      <c r="D53" s="1"/>
      <c r="E53" s="55" t="s">
        <v>520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ht="12.75">
      <c r="A54" s="9"/>
      <c r="B54" s="54" t="s">
        <v>77</v>
      </c>
      <c r="C54" s="1"/>
      <c r="D54" s="1"/>
      <c r="E54" s="55" t="s">
        <v>145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thickBot="1" ht="12.75">
      <c r="A55" s="9"/>
      <c r="B55" s="56" t="s">
        <v>79</v>
      </c>
      <c r="C55" s="29"/>
      <c r="D55" s="29"/>
      <c r="E55" s="57" t="s">
        <v>80</v>
      </c>
      <c r="F55" s="29"/>
      <c r="G55" s="29"/>
      <c r="H55" s="58"/>
      <c r="I55" s="29"/>
      <c r="J55" s="58"/>
      <c r="K55" s="29"/>
      <c r="L55" s="29"/>
      <c r="M55" s="12"/>
      <c r="N55" s="2"/>
      <c r="O55" s="2"/>
      <c r="P55" s="2"/>
      <c r="Q55" s="2"/>
    </row>
    <row r="56" thickTop="1" thickBot="1" ht="25" customHeight="1">
      <c r="A56" s="9"/>
      <c r="B56" s="1"/>
      <c r="C56" s="63">
        <v>0</v>
      </c>
      <c r="D56" s="1"/>
      <c r="E56" s="63" t="s">
        <v>60</v>
      </c>
      <c r="F56" s="1"/>
      <c r="G56" s="64" t="s">
        <v>127</v>
      </c>
      <c r="H56" s="65">
        <f>J31+J36+J41+J46+J51</f>
        <v>0</v>
      </c>
      <c r="I56" s="64" t="s">
        <v>128</v>
      </c>
      <c r="J56" s="66">
        <f>(L56-H56)</f>
        <v>0</v>
      </c>
      <c r="K56" s="64" t="s">
        <v>129</v>
      </c>
      <c r="L56" s="67">
        <f>L31+L36+L41+L46+L51</f>
        <v>0</v>
      </c>
      <c r="M56" s="12"/>
      <c r="N56" s="2"/>
      <c r="O56" s="2"/>
      <c r="P56" s="2"/>
      <c r="Q56" s="39">
        <f>0+Q31+Q36+Q41+Q46+Q51</f>
        <v>0</v>
      </c>
      <c r="R56" s="26">
        <f>0+R31+R36+R41+R46+R51</f>
        <v>0</v>
      </c>
      <c r="S56" s="68">
        <f>Q56*(1+J56)+R56</f>
        <v>0</v>
      </c>
    </row>
    <row r="57" thickTop="1" thickBot="1" ht="25" customHeight="1">
      <c r="A57" s="9"/>
      <c r="B57" s="69"/>
      <c r="C57" s="69"/>
      <c r="D57" s="69"/>
      <c r="E57" s="69"/>
      <c r="F57" s="69"/>
      <c r="G57" s="70" t="s">
        <v>130</v>
      </c>
      <c r="H57" s="71">
        <f>J31+J36+J41+J46+J51</f>
        <v>0</v>
      </c>
      <c r="I57" s="70" t="s">
        <v>131</v>
      </c>
      <c r="J57" s="72">
        <f>0+J56</f>
        <v>0</v>
      </c>
      <c r="K57" s="70" t="s">
        <v>132</v>
      </c>
      <c r="L57" s="73">
        <f>L31+L36+L41+L46+L51</f>
        <v>0</v>
      </c>
      <c r="M57" s="12"/>
      <c r="N57" s="2"/>
      <c r="O57" s="2"/>
      <c r="P57" s="2"/>
      <c r="Q57" s="2"/>
    </row>
    <row r="58" ht="40" customHeight="1">
      <c r="A58" s="9"/>
      <c r="B58" s="78" t="s">
        <v>152</v>
      </c>
      <c r="C58" s="1"/>
      <c r="D58" s="1"/>
      <c r="E58" s="1"/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ht="12.75">
      <c r="A59" s="9"/>
      <c r="B59" s="47">
        <v>6</v>
      </c>
      <c r="C59" s="48" t="s">
        <v>386</v>
      </c>
      <c r="D59" s="48" t="s">
        <v>3</v>
      </c>
      <c r="E59" s="48" t="s">
        <v>387</v>
      </c>
      <c r="F59" s="48" t="s">
        <v>3</v>
      </c>
      <c r="G59" s="49" t="s">
        <v>214</v>
      </c>
      <c r="H59" s="50">
        <v>1673.3299999999999</v>
      </c>
      <c r="I59" s="24">
        <f>ROUND(0,2)</f>
        <v>0</v>
      </c>
      <c r="J59" s="51">
        <f>ROUND(I59*H59,2)</f>
        <v>0</v>
      </c>
      <c r="K59" s="52">
        <v>0.20999999999999999</v>
      </c>
      <c r="L59" s="53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 ht="12.75">
      <c r="A60" s="9"/>
      <c r="B60" s="54" t="s">
        <v>73</v>
      </c>
      <c r="C60" s="1"/>
      <c r="D60" s="1"/>
      <c r="E60" s="55" t="s">
        <v>388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75</v>
      </c>
      <c r="C61" s="1"/>
      <c r="D61" s="1"/>
      <c r="E61" s="55" t="s">
        <v>521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ht="12.75">
      <c r="A62" s="9"/>
      <c r="B62" s="54" t="s">
        <v>77</v>
      </c>
      <c r="C62" s="1"/>
      <c r="D62" s="1"/>
      <c r="E62" s="55" t="s">
        <v>390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 ht="12.75">
      <c r="A63" s="9"/>
      <c r="B63" s="56" t="s">
        <v>79</v>
      </c>
      <c r="C63" s="29"/>
      <c r="D63" s="29"/>
      <c r="E63" s="57" t="s">
        <v>80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 ht="12.75">
      <c r="A64" s="9"/>
      <c r="B64" s="47">
        <v>7</v>
      </c>
      <c r="C64" s="48" t="s">
        <v>522</v>
      </c>
      <c r="D64" s="48" t="s">
        <v>3</v>
      </c>
      <c r="E64" s="48" t="s">
        <v>523</v>
      </c>
      <c r="F64" s="48" t="s">
        <v>3</v>
      </c>
      <c r="G64" s="49" t="s">
        <v>155</v>
      </c>
      <c r="H64" s="59">
        <v>2.5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 ht="12.75">
      <c r="A65" s="9"/>
      <c r="B65" s="54" t="s">
        <v>73</v>
      </c>
      <c r="C65" s="1"/>
      <c r="D65" s="1"/>
      <c r="E65" s="55" t="s">
        <v>524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54" t="s">
        <v>75</v>
      </c>
      <c r="C66" s="1"/>
      <c r="D66" s="1"/>
      <c r="E66" s="55" t="s">
        <v>525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ht="12.75">
      <c r="A67" s="9"/>
      <c r="B67" s="54" t="s">
        <v>77</v>
      </c>
      <c r="C67" s="1"/>
      <c r="D67" s="1"/>
      <c r="E67" s="55" t="s">
        <v>158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 ht="12.75">
      <c r="A68" s="9"/>
      <c r="B68" s="56" t="s">
        <v>79</v>
      </c>
      <c r="C68" s="29"/>
      <c r="D68" s="29"/>
      <c r="E68" s="57" t="s">
        <v>80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 ht="12.75">
      <c r="A69" s="9"/>
      <c r="B69" s="47">
        <v>8</v>
      </c>
      <c r="C69" s="48" t="s">
        <v>526</v>
      </c>
      <c r="D69" s="48" t="s">
        <v>3</v>
      </c>
      <c r="E69" s="48" t="s">
        <v>527</v>
      </c>
      <c r="F69" s="48" t="s">
        <v>3</v>
      </c>
      <c r="G69" s="49" t="s">
        <v>155</v>
      </c>
      <c r="H69" s="59">
        <v>3.9399999999999999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 ht="12.75">
      <c r="A70" s="9"/>
      <c r="B70" s="54" t="s">
        <v>73</v>
      </c>
      <c r="C70" s="1"/>
      <c r="D70" s="1"/>
      <c r="E70" s="55" t="s">
        <v>528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ht="12.75">
      <c r="A71" s="9"/>
      <c r="B71" s="54" t="s">
        <v>75</v>
      </c>
      <c r="C71" s="1"/>
      <c r="D71" s="1"/>
      <c r="E71" s="55" t="s">
        <v>529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ht="12.75">
      <c r="A72" s="9"/>
      <c r="B72" s="54" t="s">
        <v>77</v>
      </c>
      <c r="C72" s="1"/>
      <c r="D72" s="1"/>
      <c r="E72" s="55" t="s">
        <v>158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 ht="12.75">
      <c r="A73" s="9"/>
      <c r="B73" s="56" t="s">
        <v>79</v>
      </c>
      <c r="C73" s="29"/>
      <c r="D73" s="29"/>
      <c r="E73" s="57" t="s">
        <v>80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 ht="12.75">
      <c r="A74" s="9"/>
      <c r="B74" s="47">
        <v>9</v>
      </c>
      <c r="C74" s="48" t="s">
        <v>159</v>
      </c>
      <c r="D74" s="48" t="s">
        <v>3</v>
      </c>
      <c r="E74" s="48" t="s">
        <v>160</v>
      </c>
      <c r="F74" s="48" t="s">
        <v>3</v>
      </c>
      <c r="G74" s="49" t="s">
        <v>155</v>
      </c>
      <c r="H74" s="59">
        <v>1299.0799999999999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 ht="12.75">
      <c r="A75" s="9"/>
      <c r="B75" s="54" t="s">
        <v>73</v>
      </c>
      <c r="C75" s="1"/>
      <c r="D75" s="1"/>
      <c r="E75" s="55" t="s">
        <v>530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75</v>
      </c>
      <c r="C76" s="1"/>
      <c r="D76" s="1"/>
      <c r="E76" s="55" t="s">
        <v>531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77</v>
      </c>
      <c r="C77" s="1"/>
      <c r="D77" s="1"/>
      <c r="E77" s="55" t="s">
        <v>158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 ht="12.75">
      <c r="A78" s="9"/>
      <c r="B78" s="56" t="s">
        <v>79</v>
      </c>
      <c r="C78" s="29"/>
      <c r="D78" s="29"/>
      <c r="E78" s="57" t="s">
        <v>80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 ht="12.75">
      <c r="A79" s="9"/>
      <c r="B79" s="47">
        <v>10</v>
      </c>
      <c r="C79" s="48" t="s">
        <v>393</v>
      </c>
      <c r="D79" s="48" t="s">
        <v>3</v>
      </c>
      <c r="E79" s="48" t="s">
        <v>394</v>
      </c>
      <c r="F79" s="48" t="s">
        <v>3</v>
      </c>
      <c r="G79" s="49" t="s">
        <v>155</v>
      </c>
      <c r="H79" s="59">
        <v>1829.3099999999999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 ht="12.75">
      <c r="A80" s="9"/>
      <c r="B80" s="54" t="s">
        <v>73</v>
      </c>
      <c r="C80" s="1"/>
      <c r="D80" s="1"/>
      <c r="E80" s="55" t="s">
        <v>532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75</v>
      </c>
      <c r="C81" s="1"/>
      <c r="D81" s="1"/>
      <c r="E81" s="55" t="s">
        <v>533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77</v>
      </c>
      <c r="C82" s="1"/>
      <c r="D82" s="1"/>
      <c r="E82" s="55" t="s">
        <v>158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 ht="12.75">
      <c r="A83" s="9"/>
      <c r="B83" s="56" t="s">
        <v>79</v>
      </c>
      <c r="C83" s="29"/>
      <c r="D83" s="29"/>
      <c r="E83" s="57" t="s">
        <v>80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 ht="12.75">
      <c r="A84" s="9"/>
      <c r="B84" s="47">
        <v>11</v>
      </c>
      <c r="C84" s="48" t="s">
        <v>167</v>
      </c>
      <c r="D84" s="48" t="s">
        <v>3</v>
      </c>
      <c r="E84" s="48" t="s">
        <v>168</v>
      </c>
      <c r="F84" s="48" t="s">
        <v>3</v>
      </c>
      <c r="G84" s="49" t="s">
        <v>169</v>
      </c>
      <c r="H84" s="59">
        <v>927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 ht="12.75">
      <c r="A85" s="9"/>
      <c r="B85" s="54" t="s">
        <v>73</v>
      </c>
      <c r="C85" s="1"/>
      <c r="D85" s="1"/>
      <c r="E85" s="55" t="s">
        <v>534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75</v>
      </c>
      <c r="C86" s="1"/>
      <c r="D86" s="1"/>
      <c r="E86" s="55" t="s">
        <v>535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ht="12.75">
      <c r="A87" s="9"/>
      <c r="B87" s="54" t="s">
        <v>77</v>
      </c>
      <c r="C87" s="1"/>
      <c r="D87" s="1"/>
      <c r="E87" s="55" t="s">
        <v>158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 ht="12.75">
      <c r="A88" s="9"/>
      <c r="B88" s="56" t="s">
        <v>79</v>
      </c>
      <c r="C88" s="29"/>
      <c r="D88" s="29"/>
      <c r="E88" s="57" t="s">
        <v>80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ht="12.75">
      <c r="A89" s="9"/>
      <c r="B89" s="47">
        <v>12</v>
      </c>
      <c r="C89" s="48" t="s">
        <v>536</v>
      </c>
      <c r="D89" s="48" t="s">
        <v>3</v>
      </c>
      <c r="E89" s="48" t="s">
        <v>537</v>
      </c>
      <c r="F89" s="48" t="s">
        <v>3</v>
      </c>
      <c r="G89" s="49" t="s">
        <v>169</v>
      </c>
      <c r="H89" s="59">
        <v>33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 ht="12.75">
      <c r="A90" s="9"/>
      <c r="B90" s="54" t="s">
        <v>73</v>
      </c>
      <c r="C90" s="1"/>
      <c r="D90" s="1"/>
      <c r="E90" s="55" t="s">
        <v>538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75</v>
      </c>
      <c r="C91" s="1"/>
      <c r="D91" s="1"/>
      <c r="E91" s="55" t="s">
        <v>539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ht="12.75">
      <c r="A92" s="9"/>
      <c r="B92" s="54" t="s">
        <v>77</v>
      </c>
      <c r="C92" s="1"/>
      <c r="D92" s="1"/>
      <c r="E92" s="55" t="s">
        <v>158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 ht="12.75">
      <c r="A93" s="9"/>
      <c r="B93" s="56" t="s">
        <v>79</v>
      </c>
      <c r="C93" s="29"/>
      <c r="D93" s="29"/>
      <c r="E93" s="57" t="s">
        <v>80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ht="12.75">
      <c r="A94" s="9"/>
      <c r="B94" s="47">
        <v>13</v>
      </c>
      <c r="C94" s="48" t="s">
        <v>397</v>
      </c>
      <c r="D94" s="48" t="s">
        <v>3</v>
      </c>
      <c r="E94" s="48" t="s">
        <v>398</v>
      </c>
      <c r="F94" s="48" t="s">
        <v>3</v>
      </c>
      <c r="G94" s="49" t="s">
        <v>214</v>
      </c>
      <c r="H94" s="59">
        <v>124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 ht="12.75">
      <c r="A95" s="9"/>
      <c r="B95" s="54" t="s">
        <v>73</v>
      </c>
      <c r="C95" s="1"/>
      <c r="D95" s="1"/>
      <c r="E95" s="55" t="s">
        <v>540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54" t="s">
        <v>75</v>
      </c>
      <c r="C96" s="1"/>
      <c r="D96" s="1"/>
      <c r="E96" s="55" t="s">
        <v>541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ht="12.75">
      <c r="A97" s="9"/>
      <c r="B97" s="54" t="s">
        <v>77</v>
      </c>
      <c r="C97" s="1"/>
      <c r="D97" s="1"/>
      <c r="E97" s="55" t="s">
        <v>158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 ht="12.75">
      <c r="A98" s="9"/>
      <c r="B98" s="56" t="s">
        <v>79</v>
      </c>
      <c r="C98" s="29"/>
      <c r="D98" s="29"/>
      <c r="E98" s="57" t="s">
        <v>80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ht="12.75">
      <c r="A99" s="9"/>
      <c r="B99" s="47">
        <v>14</v>
      </c>
      <c r="C99" s="48" t="s">
        <v>401</v>
      </c>
      <c r="D99" s="48" t="s">
        <v>3</v>
      </c>
      <c r="E99" s="48" t="s">
        <v>402</v>
      </c>
      <c r="F99" s="48" t="s">
        <v>3</v>
      </c>
      <c r="G99" s="49" t="s">
        <v>214</v>
      </c>
      <c r="H99" s="59">
        <v>7437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 ht="12.75">
      <c r="A100" s="9"/>
      <c r="B100" s="54" t="s">
        <v>73</v>
      </c>
      <c r="C100" s="1"/>
      <c r="D100" s="1"/>
      <c r="E100" s="55" t="s">
        <v>540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ht="12.75">
      <c r="A101" s="9"/>
      <c r="B101" s="54" t="s">
        <v>75</v>
      </c>
      <c r="C101" s="1"/>
      <c r="D101" s="1"/>
      <c r="E101" s="55" t="s">
        <v>542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ht="12.75">
      <c r="A102" s="9"/>
      <c r="B102" s="54" t="s">
        <v>77</v>
      </c>
      <c r="C102" s="1"/>
      <c r="D102" s="1"/>
      <c r="E102" s="55" t="s">
        <v>158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6" t="s">
        <v>79</v>
      </c>
      <c r="C103" s="29"/>
      <c r="D103" s="29"/>
      <c r="E103" s="57" t="s">
        <v>80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ht="12.75">
      <c r="A104" s="9"/>
      <c r="B104" s="47">
        <v>15</v>
      </c>
      <c r="C104" s="48" t="s">
        <v>405</v>
      </c>
      <c r="D104" s="48" t="s">
        <v>3</v>
      </c>
      <c r="E104" s="48" t="s">
        <v>406</v>
      </c>
      <c r="F104" s="48" t="s">
        <v>3</v>
      </c>
      <c r="G104" s="49" t="s">
        <v>155</v>
      </c>
      <c r="H104" s="59">
        <v>167.33000000000001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 ht="12.75">
      <c r="A105" s="9"/>
      <c r="B105" s="54" t="s">
        <v>73</v>
      </c>
      <c r="C105" s="1"/>
      <c r="D105" s="1"/>
      <c r="E105" s="55" t="s">
        <v>543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75</v>
      </c>
      <c r="C106" s="1"/>
      <c r="D106" s="1"/>
      <c r="E106" s="55" t="s">
        <v>544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ht="12.75">
      <c r="A107" s="9"/>
      <c r="B107" s="54" t="s">
        <v>77</v>
      </c>
      <c r="C107" s="1"/>
      <c r="D107" s="1"/>
      <c r="E107" s="55" t="s">
        <v>409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6" t="s">
        <v>79</v>
      </c>
      <c r="C108" s="29"/>
      <c r="D108" s="29"/>
      <c r="E108" s="57" t="s">
        <v>80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ht="12.75">
      <c r="A109" s="9"/>
      <c r="B109" s="47">
        <v>16</v>
      </c>
      <c r="C109" s="48" t="s">
        <v>410</v>
      </c>
      <c r="D109" s="48"/>
      <c r="E109" s="48" t="s">
        <v>411</v>
      </c>
      <c r="F109" s="48" t="s">
        <v>3</v>
      </c>
      <c r="G109" s="49" t="s">
        <v>155</v>
      </c>
      <c r="H109" s="59">
        <v>5180.8500000000004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 ht="12.75">
      <c r="A110" s="9"/>
      <c r="B110" s="54" t="s">
        <v>73</v>
      </c>
      <c r="C110" s="1"/>
      <c r="D110" s="1"/>
      <c r="E110" s="55" t="s">
        <v>545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75</v>
      </c>
      <c r="C111" s="1"/>
      <c r="D111" s="1"/>
      <c r="E111" s="55" t="s">
        <v>546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54" t="s">
        <v>77</v>
      </c>
      <c r="C112" s="1"/>
      <c r="D112" s="1"/>
      <c r="E112" s="55" t="s">
        <v>414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6" t="s">
        <v>79</v>
      </c>
      <c r="C113" s="29"/>
      <c r="D113" s="29"/>
      <c r="E113" s="57" t="s">
        <v>80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ht="12.75">
      <c r="A114" s="9"/>
      <c r="B114" s="47">
        <v>17</v>
      </c>
      <c r="C114" s="48" t="s">
        <v>415</v>
      </c>
      <c r="D114" s="48"/>
      <c r="E114" s="48" t="s">
        <v>416</v>
      </c>
      <c r="F114" s="48" t="s">
        <v>3</v>
      </c>
      <c r="G114" s="49" t="s">
        <v>155</v>
      </c>
      <c r="H114" s="59">
        <v>1250.4000000000001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 ht="12.75">
      <c r="A115" s="9"/>
      <c r="B115" s="54" t="s">
        <v>73</v>
      </c>
      <c r="C115" s="1"/>
      <c r="D115" s="1"/>
      <c r="E115" s="55" t="s">
        <v>547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75</v>
      </c>
      <c r="C116" s="1"/>
      <c r="D116" s="1"/>
      <c r="E116" s="55" t="s">
        <v>548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54" t="s">
        <v>77</v>
      </c>
      <c r="C117" s="1"/>
      <c r="D117" s="1"/>
      <c r="E117" s="55" t="s">
        <v>195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6" t="s">
        <v>79</v>
      </c>
      <c r="C118" s="29"/>
      <c r="D118" s="29"/>
      <c r="E118" s="57" t="s">
        <v>80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ht="12.75">
      <c r="A119" s="9"/>
      <c r="B119" s="47">
        <v>18</v>
      </c>
      <c r="C119" s="48" t="s">
        <v>202</v>
      </c>
      <c r="D119" s="48" t="s">
        <v>3</v>
      </c>
      <c r="E119" s="48" t="s">
        <v>203</v>
      </c>
      <c r="F119" s="48" t="s">
        <v>3</v>
      </c>
      <c r="G119" s="49" t="s">
        <v>155</v>
      </c>
      <c r="H119" s="59">
        <v>4826.25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 ht="12.75">
      <c r="A120" s="9"/>
      <c r="B120" s="54" t="s">
        <v>73</v>
      </c>
      <c r="C120" s="1"/>
      <c r="D120" s="1"/>
      <c r="E120" s="55" t="s">
        <v>549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ht="12.75">
      <c r="A121" s="9"/>
      <c r="B121" s="54" t="s">
        <v>75</v>
      </c>
      <c r="C121" s="1"/>
      <c r="D121" s="1"/>
      <c r="E121" s="55" t="s">
        <v>550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ht="12.75">
      <c r="A122" s="9"/>
      <c r="B122" s="54" t="s">
        <v>77</v>
      </c>
      <c r="C122" s="1"/>
      <c r="D122" s="1"/>
      <c r="E122" s="55" t="s">
        <v>206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6" t="s">
        <v>79</v>
      </c>
      <c r="C123" s="29"/>
      <c r="D123" s="29"/>
      <c r="E123" s="57" t="s">
        <v>80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 ht="12.75">
      <c r="A124" s="9"/>
      <c r="B124" s="47">
        <v>19</v>
      </c>
      <c r="C124" s="48" t="s">
        <v>421</v>
      </c>
      <c r="D124" s="48" t="s">
        <v>3</v>
      </c>
      <c r="E124" s="48" t="s">
        <v>422</v>
      </c>
      <c r="F124" s="48" t="s">
        <v>3</v>
      </c>
      <c r="G124" s="49" t="s">
        <v>155</v>
      </c>
      <c r="H124" s="59">
        <v>246</v>
      </c>
      <c r="I124" s="33">
        <f>ROUND(0,2)</f>
        <v>0</v>
      </c>
      <c r="J124" s="60">
        <f>ROUND(I124*H124,2)</f>
        <v>0</v>
      </c>
      <c r="K124" s="61">
        <v>0.20999999999999999</v>
      </c>
      <c r="L124" s="62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 ht="12.75">
      <c r="A125" s="9"/>
      <c r="B125" s="54" t="s">
        <v>73</v>
      </c>
      <c r="C125" s="1"/>
      <c r="D125" s="1"/>
      <c r="E125" s="55" t="s">
        <v>356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ht="12.75">
      <c r="A126" s="9"/>
      <c r="B126" s="54" t="s">
        <v>75</v>
      </c>
      <c r="C126" s="1"/>
      <c r="D126" s="1"/>
      <c r="E126" s="55" t="s">
        <v>551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ht="12.75">
      <c r="A127" s="9"/>
      <c r="B127" s="54" t="s">
        <v>77</v>
      </c>
      <c r="C127" s="1"/>
      <c r="D127" s="1"/>
      <c r="E127" s="55" t="s">
        <v>425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6" t="s">
        <v>79</v>
      </c>
      <c r="C128" s="29"/>
      <c r="D128" s="29"/>
      <c r="E128" s="57" t="s">
        <v>80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 ht="12.75">
      <c r="A129" s="9"/>
      <c r="B129" s="47">
        <v>20</v>
      </c>
      <c r="C129" s="48" t="s">
        <v>207</v>
      </c>
      <c r="D129" s="48" t="s">
        <v>3</v>
      </c>
      <c r="E129" s="48" t="s">
        <v>208</v>
      </c>
      <c r="F129" s="48" t="s">
        <v>3</v>
      </c>
      <c r="G129" s="49" t="s">
        <v>155</v>
      </c>
      <c r="H129" s="59">
        <v>142.25999999999999</v>
      </c>
      <c r="I129" s="33">
        <f>ROUND(0,2)</f>
        <v>0</v>
      </c>
      <c r="J129" s="60">
        <f>ROUND(I129*H129,2)</f>
        <v>0</v>
      </c>
      <c r="K129" s="61">
        <v>0.20999999999999999</v>
      </c>
      <c r="L129" s="62">
        <f>IF(ISNUMBER(K129),ROUND(J129*(K129+1),2),0)</f>
        <v>0</v>
      </c>
      <c r="M129" s="12"/>
      <c r="N129" s="2"/>
      <c r="O129" s="2"/>
      <c r="P129" s="2"/>
      <c r="Q129" s="39">
        <f>IF(ISNUMBER(K129),IF(H129&gt;0,IF(I129&gt;0,J129,0),0),0)</f>
        <v>0</v>
      </c>
      <c r="R129" s="26">
        <f>IF(ISNUMBER(K129)=FALSE,J129,0)</f>
        <v>0</v>
      </c>
    </row>
    <row r="130" ht="12.75">
      <c r="A130" s="9"/>
      <c r="B130" s="54" t="s">
        <v>73</v>
      </c>
      <c r="C130" s="1"/>
      <c r="D130" s="1"/>
      <c r="E130" s="55" t="s">
        <v>356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ht="12.75">
      <c r="A131" s="9"/>
      <c r="B131" s="54" t="s">
        <v>75</v>
      </c>
      <c r="C131" s="1"/>
      <c r="D131" s="1"/>
      <c r="E131" s="55" t="s">
        <v>552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ht="12.75">
      <c r="A132" s="9"/>
      <c r="B132" s="54" t="s">
        <v>77</v>
      </c>
      <c r="C132" s="1"/>
      <c r="D132" s="1"/>
      <c r="E132" s="55" t="s">
        <v>211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thickBot="1" ht="12.75">
      <c r="A133" s="9"/>
      <c r="B133" s="56" t="s">
        <v>79</v>
      </c>
      <c r="C133" s="29"/>
      <c r="D133" s="29"/>
      <c r="E133" s="57" t="s">
        <v>80</v>
      </c>
      <c r="F133" s="29"/>
      <c r="G133" s="29"/>
      <c r="H133" s="58"/>
      <c r="I133" s="29"/>
      <c r="J133" s="58"/>
      <c r="K133" s="29"/>
      <c r="L133" s="29"/>
      <c r="M133" s="12"/>
      <c r="N133" s="2"/>
      <c r="O133" s="2"/>
      <c r="P133" s="2"/>
      <c r="Q133" s="2"/>
    </row>
    <row r="134" thickTop="1" ht="12.75">
      <c r="A134" s="9"/>
      <c r="B134" s="47">
        <v>21</v>
      </c>
      <c r="C134" s="48" t="s">
        <v>553</v>
      </c>
      <c r="D134" s="48" t="s">
        <v>3</v>
      </c>
      <c r="E134" s="48" t="s">
        <v>554</v>
      </c>
      <c r="F134" s="48" t="s">
        <v>3</v>
      </c>
      <c r="G134" s="49" t="s">
        <v>155</v>
      </c>
      <c r="H134" s="59">
        <v>38.219999999999999</v>
      </c>
      <c r="I134" s="33">
        <f>ROUND(0,2)</f>
        <v>0</v>
      </c>
      <c r="J134" s="60">
        <f>ROUND(I134*H134,2)</f>
        <v>0</v>
      </c>
      <c r="K134" s="61">
        <v>0.20999999999999999</v>
      </c>
      <c r="L134" s="62">
        <f>IF(ISNUMBER(K134),ROUND(J134*(K134+1),2),0)</f>
        <v>0</v>
      </c>
      <c r="M134" s="12"/>
      <c r="N134" s="2"/>
      <c r="O134" s="2"/>
      <c r="P134" s="2"/>
      <c r="Q134" s="39">
        <f>IF(ISNUMBER(K134),IF(H134&gt;0,IF(I134&gt;0,J134,0),0),0)</f>
        <v>0</v>
      </c>
      <c r="R134" s="26">
        <f>IF(ISNUMBER(K134)=FALSE,J134,0)</f>
        <v>0</v>
      </c>
    </row>
    <row r="135" ht="12.75">
      <c r="A135" s="9"/>
      <c r="B135" s="54" t="s">
        <v>73</v>
      </c>
      <c r="C135" s="1"/>
      <c r="D135" s="1"/>
      <c r="E135" s="55" t="s">
        <v>555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ht="12.75">
      <c r="A136" s="9"/>
      <c r="B136" s="54" t="s">
        <v>75</v>
      </c>
      <c r="C136" s="1"/>
      <c r="D136" s="1"/>
      <c r="E136" s="55" t="s">
        <v>556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 ht="12.75">
      <c r="A137" s="9"/>
      <c r="B137" s="54" t="s">
        <v>77</v>
      </c>
      <c r="C137" s="1"/>
      <c r="D137" s="1"/>
      <c r="E137" s="55" t="s">
        <v>557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thickBot="1" ht="12.75">
      <c r="A138" s="9"/>
      <c r="B138" s="56" t="s">
        <v>79</v>
      </c>
      <c r="C138" s="29"/>
      <c r="D138" s="29"/>
      <c r="E138" s="57" t="s">
        <v>80</v>
      </c>
      <c r="F138" s="29"/>
      <c r="G138" s="29"/>
      <c r="H138" s="58"/>
      <c r="I138" s="29"/>
      <c r="J138" s="58"/>
      <c r="K138" s="29"/>
      <c r="L138" s="29"/>
      <c r="M138" s="12"/>
      <c r="N138" s="2"/>
      <c r="O138" s="2"/>
      <c r="P138" s="2"/>
      <c r="Q138" s="2"/>
    </row>
    <row r="139" thickTop="1" ht="12.75">
      <c r="A139" s="9"/>
      <c r="B139" s="47">
        <v>22</v>
      </c>
      <c r="C139" s="48" t="s">
        <v>212</v>
      </c>
      <c r="D139" s="48" t="s">
        <v>3</v>
      </c>
      <c r="E139" s="48" t="s">
        <v>213</v>
      </c>
      <c r="F139" s="48" t="s">
        <v>3</v>
      </c>
      <c r="G139" s="49" t="s">
        <v>214</v>
      </c>
      <c r="H139" s="59">
        <v>19676.25</v>
      </c>
      <c r="I139" s="33">
        <f>ROUND(0,2)</f>
        <v>0</v>
      </c>
      <c r="J139" s="60">
        <f>ROUND(I139*H139,2)</f>
        <v>0</v>
      </c>
      <c r="K139" s="61">
        <v>0.20999999999999999</v>
      </c>
      <c r="L139" s="62">
        <f>IF(ISNUMBER(K139),ROUND(J139*(K139+1),2),0)</f>
        <v>0</v>
      </c>
      <c r="M139" s="12"/>
      <c r="N139" s="2"/>
      <c r="O139" s="2"/>
      <c r="P139" s="2"/>
      <c r="Q139" s="39">
        <f>IF(ISNUMBER(K139),IF(H139&gt;0,IF(I139&gt;0,J139,0),0),0)</f>
        <v>0</v>
      </c>
      <c r="R139" s="26">
        <f>IF(ISNUMBER(K139)=FALSE,J139,0)</f>
        <v>0</v>
      </c>
    </row>
    <row r="140" ht="12.75">
      <c r="A140" s="9"/>
      <c r="B140" s="54" t="s">
        <v>73</v>
      </c>
      <c r="C140" s="1"/>
      <c r="D140" s="1"/>
      <c r="E140" s="55" t="s">
        <v>356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 ht="12.75">
      <c r="A141" s="9"/>
      <c r="B141" s="54" t="s">
        <v>75</v>
      </c>
      <c r="C141" s="1"/>
      <c r="D141" s="1"/>
      <c r="E141" s="55" t="s">
        <v>558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ht="12.75">
      <c r="A142" s="9"/>
      <c r="B142" s="54" t="s">
        <v>77</v>
      </c>
      <c r="C142" s="1"/>
      <c r="D142" s="1"/>
      <c r="E142" s="55" t="s">
        <v>217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thickBot="1" ht="12.75">
      <c r="A143" s="9"/>
      <c r="B143" s="56" t="s">
        <v>79</v>
      </c>
      <c r="C143" s="29"/>
      <c r="D143" s="29"/>
      <c r="E143" s="57" t="s">
        <v>80</v>
      </c>
      <c r="F143" s="29"/>
      <c r="G143" s="29"/>
      <c r="H143" s="58"/>
      <c r="I143" s="29"/>
      <c r="J143" s="58"/>
      <c r="K143" s="29"/>
      <c r="L143" s="29"/>
      <c r="M143" s="12"/>
      <c r="N143" s="2"/>
      <c r="O143" s="2"/>
      <c r="P143" s="2"/>
      <c r="Q143" s="2"/>
    </row>
    <row r="144" thickTop="1" ht="12.75">
      <c r="A144" s="9"/>
      <c r="B144" s="47">
        <v>23</v>
      </c>
      <c r="C144" s="48" t="s">
        <v>433</v>
      </c>
      <c r="D144" s="48" t="s">
        <v>3</v>
      </c>
      <c r="E144" s="48" t="s">
        <v>434</v>
      </c>
      <c r="F144" s="48" t="s">
        <v>3</v>
      </c>
      <c r="G144" s="49" t="s">
        <v>214</v>
      </c>
      <c r="H144" s="59">
        <v>1622</v>
      </c>
      <c r="I144" s="33">
        <f>ROUND(0,2)</f>
        <v>0</v>
      </c>
      <c r="J144" s="60">
        <f>ROUND(I144*H144,2)</f>
        <v>0</v>
      </c>
      <c r="K144" s="61">
        <v>0.20999999999999999</v>
      </c>
      <c r="L144" s="62">
        <f>IF(ISNUMBER(K144),ROUND(J144*(K144+1),2),0)</f>
        <v>0</v>
      </c>
      <c r="M144" s="12"/>
      <c r="N144" s="2"/>
      <c r="O144" s="2"/>
      <c r="P144" s="2"/>
      <c r="Q144" s="39">
        <f>IF(ISNUMBER(K144),IF(H144&gt;0,IF(I144&gt;0,J144,0),0),0)</f>
        <v>0</v>
      </c>
      <c r="R144" s="26">
        <f>IF(ISNUMBER(K144)=FALSE,J144,0)</f>
        <v>0</v>
      </c>
    </row>
    <row r="145" ht="12.75">
      <c r="A145" s="9"/>
      <c r="B145" s="54" t="s">
        <v>73</v>
      </c>
      <c r="C145" s="1"/>
      <c r="D145" s="1"/>
      <c r="E145" s="55" t="s">
        <v>435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 ht="12.75">
      <c r="A146" s="9"/>
      <c r="B146" s="54" t="s">
        <v>75</v>
      </c>
      <c r="C146" s="1"/>
      <c r="D146" s="1"/>
      <c r="E146" s="55" t="s">
        <v>559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ht="12.75">
      <c r="A147" s="9"/>
      <c r="B147" s="54" t="s">
        <v>77</v>
      </c>
      <c r="C147" s="1"/>
      <c r="D147" s="1"/>
      <c r="E147" s="55" t="s">
        <v>437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thickBot="1" ht="12.75">
      <c r="A148" s="9"/>
      <c r="B148" s="56" t="s">
        <v>79</v>
      </c>
      <c r="C148" s="29"/>
      <c r="D148" s="29"/>
      <c r="E148" s="57" t="s">
        <v>80</v>
      </c>
      <c r="F148" s="29"/>
      <c r="G148" s="29"/>
      <c r="H148" s="58"/>
      <c r="I148" s="29"/>
      <c r="J148" s="58"/>
      <c r="K148" s="29"/>
      <c r="L148" s="29"/>
      <c r="M148" s="12"/>
      <c r="N148" s="2"/>
      <c r="O148" s="2"/>
      <c r="P148" s="2"/>
      <c r="Q148" s="2"/>
    </row>
    <row r="149" thickTop="1" ht="12.75">
      <c r="A149" s="9"/>
      <c r="B149" s="47">
        <v>24</v>
      </c>
      <c r="C149" s="48" t="s">
        <v>438</v>
      </c>
      <c r="D149" s="48" t="s">
        <v>3</v>
      </c>
      <c r="E149" s="48" t="s">
        <v>439</v>
      </c>
      <c r="F149" s="48" t="s">
        <v>3</v>
      </c>
      <c r="G149" s="49" t="s">
        <v>214</v>
      </c>
      <c r="H149" s="59">
        <v>1622</v>
      </c>
      <c r="I149" s="33">
        <f>ROUND(0,2)</f>
        <v>0</v>
      </c>
      <c r="J149" s="60">
        <f>ROUND(I149*H149,2)</f>
        <v>0</v>
      </c>
      <c r="K149" s="61">
        <v>0.20999999999999999</v>
      </c>
      <c r="L149" s="62">
        <f>IF(ISNUMBER(K149),ROUND(J149*(K149+1),2),0)</f>
        <v>0</v>
      </c>
      <c r="M149" s="12"/>
      <c r="N149" s="2"/>
      <c r="O149" s="2"/>
      <c r="P149" s="2"/>
      <c r="Q149" s="39">
        <f>IF(ISNUMBER(K149),IF(H149&gt;0,IF(I149&gt;0,J149,0),0),0)</f>
        <v>0</v>
      </c>
      <c r="R149" s="26">
        <f>IF(ISNUMBER(K149)=FALSE,J149,0)</f>
        <v>0</v>
      </c>
    </row>
    <row r="150" ht="12.75">
      <c r="A150" s="9"/>
      <c r="B150" s="54" t="s">
        <v>73</v>
      </c>
      <c r="C150" s="1"/>
      <c r="D150" s="1"/>
      <c r="E150" s="55" t="s">
        <v>440</v>
      </c>
      <c r="F150" s="1"/>
      <c r="G150" s="1"/>
      <c r="H150" s="46"/>
      <c r="I150" s="1"/>
      <c r="J150" s="46"/>
      <c r="K150" s="1"/>
      <c r="L150" s="1"/>
      <c r="M150" s="12"/>
      <c r="N150" s="2"/>
      <c r="O150" s="2"/>
      <c r="P150" s="2"/>
      <c r="Q150" s="2"/>
    </row>
    <row r="151" ht="12.75">
      <c r="A151" s="9"/>
      <c r="B151" s="54" t="s">
        <v>75</v>
      </c>
      <c r="C151" s="1"/>
      <c r="D151" s="1"/>
      <c r="E151" s="55" t="s">
        <v>560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77</v>
      </c>
      <c r="C152" s="1"/>
      <c r="D152" s="1"/>
      <c r="E152" s="55" t="s">
        <v>441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thickBot="1" ht="12.75">
      <c r="A153" s="9"/>
      <c r="B153" s="56" t="s">
        <v>79</v>
      </c>
      <c r="C153" s="29"/>
      <c r="D153" s="29"/>
      <c r="E153" s="57" t="s">
        <v>80</v>
      </c>
      <c r="F153" s="29"/>
      <c r="G153" s="29"/>
      <c r="H153" s="58"/>
      <c r="I153" s="29"/>
      <c r="J153" s="58"/>
      <c r="K153" s="29"/>
      <c r="L153" s="29"/>
      <c r="M153" s="12"/>
      <c r="N153" s="2"/>
      <c r="O153" s="2"/>
      <c r="P153" s="2"/>
      <c r="Q153" s="2"/>
    </row>
    <row r="154" thickTop="1" thickBot="1" ht="25" customHeight="1">
      <c r="A154" s="9"/>
      <c r="B154" s="1"/>
      <c r="C154" s="63">
        <v>1</v>
      </c>
      <c r="D154" s="1"/>
      <c r="E154" s="63" t="s">
        <v>135</v>
      </c>
      <c r="F154" s="1"/>
      <c r="G154" s="64" t="s">
        <v>127</v>
      </c>
      <c r="H154" s="65">
        <f>J59+J64+J69+J74+J79+J84+J89+J94+J99+J104+J109+J114+J119+J124+J129+J134+J139+J144+J149</f>
        <v>0</v>
      </c>
      <c r="I154" s="64" t="s">
        <v>128</v>
      </c>
      <c r="J154" s="66">
        <f>(L154-H154)</f>
        <v>0</v>
      </c>
      <c r="K154" s="64" t="s">
        <v>129</v>
      </c>
      <c r="L154" s="67">
        <f>L59+L64+L69+L74+L79+L84+L89+L94+L99+L104+L109+L114+L119+L124+L129+L134+L139+L144+L149</f>
        <v>0</v>
      </c>
      <c r="M154" s="12"/>
      <c r="N154" s="2"/>
      <c r="O154" s="2"/>
      <c r="P154" s="2"/>
      <c r="Q154" s="39">
        <f>0+Q59+Q64+Q69+Q74+Q79+Q84+Q89+Q94+Q99+Q104+Q109+Q114+Q119+Q124+Q129+Q134+Q139+Q144+Q149</f>
        <v>0</v>
      </c>
      <c r="R154" s="26">
        <f>0+R59+R64+R69+R74+R79+R84+R89+R94+R99+R104+R109+R114+R119+R124+R129+R134+R139+R144+R149</f>
        <v>0</v>
      </c>
      <c r="S154" s="68">
        <f>Q154*(1+J154)+R154</f>
        <v>0</v>
      </c>
    </row>
    <row r="155" thickTop="1" thickBot="1" ht="25" customHeight="1">
      <c r="A155" s="9"/>
      <c r="B155" s="69"/>
      <c r="C155" s="69"/>
      <c r="D155" s="69"/>
      <c r="E155" s="69"/>
      <c r="F155" s="69"/>
      <c r="G155" s="70" t="s">
        <v>130</v>
      </c>
      <c r="H155" s="71">
        <f>J59+J64+J69+J74+J79+J84+J89+J94+J99+J104+J109+J114+J119+J124+J129+J134+J139+J144+J149</f>
        <v>0</v>
      </c>
      <c r="I155" s="70" t="s">
        <v>131</v>
      </c>
      <c r="J155" s="72">
        <f>0+J154</f>
        <v>0</v>
      </c>
      <c r="K155" s="70" t="s">
        <v>132</v>
      </c>
      <c r="L155" s="73">
        <f>L59+L64+L69+L74+L79+L84+L89+L94+L99+L104+L109+L114+L119+L124+L129+L134+L139+L144+L149</f>
        <v>0</v>
      </c>
      <c r="M155" s="12"/>
      <c r="N155" s="2"/>
      <c r="O155" s="2"/>
      <c r="P155" s="2"/>
      <c r="Q155" s="2"/>
    </row>
    <row r="156" ht="40" customHeight="1">
      <c r="A156" s="9"/>
      <c r="B156" s="78" t="s">
        <v>561</v>
      </c>
      <c r="C156" s="1"/>
      <c r="D156" s="1"/>
      <c r="E156" s="1"/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47">
        <v>25</v>
      </c>
      <c r="C157" s="48" t="s">
        <v>562</v>
      </c>
      <c r="D157" s="48"/>
      <c r="E157" s="48" t="s">
        <v>563</v>
      </c>
      <c r="F157" s="48" t="s">
        <v>3</v>
      </c>
      <c r="G157" s="49" t="s">
        <v>155</v>
      </c>
      <c r="H157" s="50">
        <v>8.1600000000000001</v>
      </c>
      <c r="I157" s="24">
        <f>ROUND(0,2)</f>
        <v>0</v>
      </c>
      <c r="J157" s="51">
        <f>ROUND(I157*H157,2)</f>
        <v>0</v>
      </c>
      <c r="K157" s="52">
        <v>0.20999999999999999</v>
      </c>
      <c r="L157" s="53">
        <f>IF(ISNUMBER(K157),ROUND(J157*(K157+1),2),0)</f>
        <v>0</v>
      </c>
      <c r="M157" s="12"/>
      <c r="N157" s="2"/>
      <c r="O157" s="2"/>
      <c r="P157" s="2"/>
      <c r="Q157" s="39">
        <f>IF(ISNUMBER(K157),IF(H157&gt;0,IF(I157&gt;0,J157,0),0),0)</f>
        <v>0</v>
      </c>
      <c r="R157" s="26">
        <f>IF(ISNUMBER(K157)=FALSE,J157,0)</f>
        <v>0</v>
      </c>
    </row>
    <row r="158" ht="12.75">
      <c r="A158" s="9"/>
      <c r="B158" s="54" t="s">
        <v>73</v>
      </c>
      <c r="C158" s="1"/>
      <c r="D158" s="1"/>
      <c r="E158" s="55" t="s">
        <v>564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ht="12.75">
      <c r="A159" s="9"/>
      <c r="B159" s="54" t="s">
        <v>75</v>
      </c>
      <c r="C159" s="1"/>
      <c r="D159" s="1"/>
      <c r="E159" s="55" t="s">
        <v>565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 ht="12.75">
      <c r="A160" s="9"/>
      <c r="B160" s="54" t="s">
        <v>77</v>
      </c>
      <c r="C160" s="1"/>
      <c r="D160" s="1"/>
      <c r="E160" s="55" t="s">
        <v>566</v>
      </c>
      <c r="F160" s="1"/>
      <c r="G160" s="1"/>
      <c r="H160" s="46"/>
      <c r="I160" s="1"/>
      <c r="J160" s="46"/>
      <c r="K160" s="1"/>
      <c r="L160" s="1"/>
      <c r="M160" s="12"/>
      <c r="N160" s="2"/>
      <c r="O160" s="2"/>
      <c r="P160" s="2"/>
      <c r="Q160" s="2"/>
    </row>
    <row r="161" thickBot="1" ht="12.75">
      <c r="A161" s="9"/>
      <c r="B161" s="56" t="s">
        <v>79</v>
      </c>
      <c r="C161" s="29"/>
      <c r="D161" s="29"/>
      <c r="E161" s="57" t="s">
        <v>80</v>
      </c>
      <c r="F161" s="29"/>
      <c r="G161" s="29"/>
      <c r="H161" s="58"/>
      <c r="I161" s="29"/>
      <c r="J161" s="58"/>
      <c r="K161" s="29"/>
      <c r="L161" s="29"/>
      <c r="M161" s="12"/>
      <c r="N161" s="2"/>
      <c r="O161" s="2"/>
      <c r="P161" s="2"/>
      <c r="Q161" s="2"/>
    </row>
    <row r="162" thickTop="1" thickBot="1" ht="25" customHeight="1">
      <c r="A162" s="9"/>
      <c r="B162" s="1"/>
      <c r="C162" s="63">
        <v>4</v>
      </c>
      <c r="D162" s="1"/>
      <c r="E162" s="63" t="s">
        <v>513</v>
      </c>
      <c r="F162" s="1"/>
      <c r="G162" s="64" t="s">
        <v>127</v>
      </c>
      <c r="H162" s="65">
        <f>0+J157</f>
        <v>0</v>
      </c>
      <c r="I162" s="64" t="s">
        <v>128</v>
      </c>
      <c r="J162" s="66">
        <f>(L162-H162)</f>
        <v>0</v>
      </c>
      <c r="K162" s="64" t="s">
        <v>129</v>
      </c>
      <c r="L162" s="67">
        <f>0+L157</f>
        <v>0</v>
      </c>
      <c r="M162" s="12"/>
      <c r="N162" s="2"/>
      <c r="O162" s="2"/>
      <c r="P162" s="2"/>
      <c r="Q162" s="39">
        <f>0+Q157</f>
        <v>0</v>
      </c>
      <c r="R162" s="26">
        <f>0+R157</f>
        <v>0</v>
      </c>
      <c r="S162" s="68">
        <f>Q162*(1+J162)+R162</f>
        <v>0</v>
      </c>
    </row>
    <row r="163" thickTop="1" thickBot="1" ht="25" customHeight="1">
      <c r="A163" s="9"/>
      <c r="B163" s="69"/>
      <c r="C163" s="69"/>
      <c r="D163" s="69"/>
      <c r="E163" s="69"/>
      <c r="F163" s="69"/>
      <c r="G163" s="70" t="s">
        <v>130</v>
      </c>
      <c r="H163" s="71">
        <f>0+J157</f>
        <v>0</v>
      </c>
      <c r="I163" s="70" t="s">
        <v>131</v>
      </c>
      <c r="J163" s="72">
        <f>0+J162</f>
        <v>0</v>
      </c>
      <c r="K163" s="70" t="s">
        <v>132</v>
      </c>
      <c r="L163" s="73">
        <f>0+L157</f>
        <v>0</v>
      </c>
      <c r="M163" s="12"/>
      <c r="N163" s="2"/>
      <c r="O163" s="2"/>
      <c r="P163" s="2"/>
      <c r="Q163" s="2"/>
    </row>
    <row r="164" ht="40" customHeight="1">
      <c r="A164" s="9"/>
      <c r="B164" s="78" t="s">
        <v>233</v>
      </c>
      <c r="C164" s="1"/>
      <c r="D164" s="1"/>
      <c r="E164" s="1"/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 ht="12.75">
      <c r="A165" s="9"/>
      <c r="B165" s="47">
        <v>26</v>
      </c>
      <c r="C165" s="48" t="s">
        <v>567</v>
      </c>
      <c r="D165" s="48" t="s">
        <v>3</v>
      </c>
      <c r="E165" s="48" t="s">
        <v>568</v>
      </c>
      <c r="F165" s="48" t="s">
        <v>3</v>
      </c>
      <c r="G165" s="49" t="s">
        <v>214</v>
      </c>
      <c r="H165" s="50">
        <v>77</v>
      </c>
      <c r="I165" s="24">
        <f>ROUND(0,2)</f>
        <v>0</v>
      </c>
      <c r="J165" s="51">
        <f>ROUND(I165*H165,2)</f>
        <v>0</v>
      </c>
      <c r="K165" s="52">
        <v>0.20999999999999999</v>
      </c>
      <c r="L165" s="53">
        <f>IF(ISNUMBER(K165),ROUND(J165*(K165+1),2),0)</f>
        <v>0</v>
      </c>
      <c r="M165" s="12"/>
      <c r="N165" s="2"/>
      <c r="O165" s="2"/>
      <c r="P165" s="2"/>
      <c r="Q165" s="39">
        <f>IF(ISNUMBER(K165),IF(H165&gt;0,IF(I165&gt;0,J165,0),0),0)</f>
        <v>0</v>
      </c>
      <c r="R165" s="26">
        <f>IF(ISNUMBER(K165)=FALSE,J165,0)</f>
        <v>0</v>
      </c>
    </row>
    <row r="166" ht="12.75">
      <c r="A166" s="9"/>
      <c r="B166" s="54" t="s">
        <v>73</v>
      </c>
      <c r="C166" s="1"/>
      <c r="D166" s="1"/>
      <c r="E166" s="55" t="s">
        <v>569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ht="12.75">
      <c r="A167" s="9"/>
      <c r="B167" s="54" t="s">
        <v>75</v>
      </c>
      <c r="C167" s="1"/>
      <c r="D167" s="1"/>
      <c r="E167" s="55" t="s">
        <v>570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ht="12.75">
      <c r="A168" s="9"/>
      <c r="B168" s="54" t="s">
        <v>77</v>
      </c>
      <c r="C168" s="1"/>
      <c r="D168" s="1"/>
      <c r="E168" s="55" t="s">
        <v>452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6" t="s">
        <v>79</v>
      </c>
      <c r="C169" s="29"/>
      <c r="D169" s="29"/>
      <c r="E169" s="57" t="s">
        <v>80</v>
      </c>
      <c r="F169" s="29"/>
      <c r="G169" s="29"/>
      <c r="H169" s="58"/>
      <c r="I169" s="29"/>
      <c r="J169" s="58"/>
      <c r="K169" s="29"/>
      <c r="L169" s="29"/>
      <c r="M169" s="12"/>
      <c r="N169" s="2"/>
      <c r="O169" s="2"/>
      <c r="P169" s="2"/>
      <c r="Q169" s="2"/>
    </row>
    <row r="170" thickTop="1" ht="12.75">
      <c r="A170" s="9"/>
      <c r="B170" s="47">
        <v>27</v>
      </c>
      <c r="C170" s="48" t="s">
        <v>448</v>
      </c>
      <c r="D170" s="48" t="s">
        <v>3</v>
      </c>
      <c r="E170" s="48" t="s">
        <v>449</v>
      </c>
      <c r="F170" s="48" t="s">
        <v>3</v>
      </c>
      <c r="G170" s="49" t="s">
        <v>214</v>
      </c>
      <c r="H170" s="59">
        <v>11960</v>
      </c>
      <c r="I170" s="33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 ht="12.75">
      <c r="A171" s="9"/>
      <c r="B171" s="54" t="s">
        <v>73</v>
      </c>
      <c r="C171" s="1"/>
      <c r="D171" s="1"/>
      <c r="E171" s="55" t="s">
        <v>571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ht="12.75">
      <c r="A172" s="9"/>
      <c r="B172" s="54" t="s">
        <v>75</v>
      </c>
      <c r="C172" s="1"/>
      <c r="D172" s="1"/>
      <c r="E172" s="55" t="s">
        <v>572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 ht="12.75">
      <c r="A173" s="9"/>
      <c r="B173" s="54" t="s">
        <v>77</v>
      </c>
      <c r="C173" s="1"/>
      <c r="D173" s="1"/>
      <c r="E173" s="55" t="s">
        <v>452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6" t="s">
        <v>79</v>
      </c>
      <c r="C174" s="29"/>
      <c r="D174" s="29"/>
      <c r="E174" s="57" t="s">
        <v>80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 ht="12.75">
      <c r="A175" s="9"/>
      <c r="B175" s="47">
        <v>28</v>
      </c>
      <c r="C175" s="48" t="s">
        <v>453</v>
      </c>
      <c r="D175" s="48" t="s">
        <v>3</v>
      </c>
      <c r="E175" s="48" t="s">
        <v>454</v>
      </c>
      <c r="F175" s="48" t="s">
        <v>3</v>
      </c>
      <c r="G175" s="49" t="s">
        <v>214</v>
      </c>
      <c r="H175" s="59">
        <v>8584.75</v>
      </c>
      <c r="I175" s="33">
        <f>ROUND(0,2)</f>
        <v>0</v>
      </c>
      <c r="J175" s="60">
        <f>ROUND(I175*H175,2)</f>
        <v>0</v>
      </c>
      <c r="K175" s="61">
        <v>0.20999999999999999</v>
      </c>
      <c r="L175" s="62">
        <f>IF(ISNUMBER(K175),ROUND(J175*(K175+1),2),0)</f>
        <v>0</v>
      </c>
      <c r="M175" s="12"/>
      <c r="N175" s="2"/>
      <c r="O175" s="2"/>
      <c r="P175" s="2"/>
      <c r="Q175" s="39">
        <f>IF(ISNUMBER(K175),IF(H175&gt;0,IF(I175&gt;0,J175,0),0),0)</f>
        <v>0</v>
      </c>
      <c r="R175" s="26">
        <f>IF(ISNUMBER(K175)=FALSE,J175,0)</f>
        <v>0</v>
      </c>
    </row>
    <row r="176" ht="12.75">
      <c r="A176" s="9"/>
      <c r="B176" s="54" t="s">
        <v>73</v>
      </c>
      <c r="C176" s="1"/>
      <c r="D176" s="1"/>
      <c r="E176" s="55" t="s">
        <v>573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ht="12.75">
      <c r="A177" s="9"/>
      <c r="B177" s="54" t="s">
        <v>75</v>
      </c>
      <c r="C177" s="1"/>
      <c r="D177" s="1"/>
      <c r="E177" s="55" t="s">
        <v>574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 ht="12.75">
      <c r="A178" s="9"/>
      <c r="B178" s="54" t="s">
        <v>77</v>
      </c>
      <c r="C178" s="1"/>
      <c r="D178" s="1"/>
      <c r="E178" s="55" t="s">
        <v>452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6" t="s">
        <v>79</v>
      </c>
      <c r="C179" s="29"/>
      <c r="D179" s="29"/>
      <c r="E179" s="57" t="s">
        <v>80</v>
      </c>
      <c r="F179" s="29"/>
      <c r="G179" s="29"/>
      <c r="H179" s="58"/>
      <c r="I179" s="29"/>
      <c r="J179" s="58"/>
      <c r="K179" s="29"/>
      <c r="L179" s="29"/>
      <c r="M179" s="12"/>
      <c r="N179" s="2"/>
      <c r="O179" s="2"/>
      <c r="P179" s="2"/>
      <c r="Q179" s="2"/>
    </row>
    <row r="180" thickTop="1" ht="12.75">
      <c r="A180" s="9"/>
      <c r="B180" s="47">
        <v>29</v>
      </c>
      <c r="C180" s="48" t="s">
        <v>457</v>
      </c>
      <c r="D180" s="48" t="s">
        <v>3</v>
      </c>
      <c r="E180" s="48" t="s">
        <v>458</v>
      </c>
      <c r="F180" s="48" t="s">
        <v>3</v>
      </c>
      <c r="G180" s="49" t="s">
        <v>214</v>
      </c>
      <c r="H180" s="59">
        <v>768.75</v>
      </c>
      <c r="I180" s="33">
        <f>ROUND(0,2)</f>
        <v>0</v>
      </c>
      <c r="J180" s="60">
        <f>ROUND(I180*H180,2)</f>
        <v>0</v>
      </c>
      <c r="K180" s="61">
        <v>0.20999999999999999</v>
      </c>
      <c r="L180" s="62">
        <f>IF(ISNUMBER(K180),ROUND(J180*(K180+1),2),0)</f>
        <v>0</v>
      </c>
      <c r="M180" s="12"/>
      <c r="N180" s="2"/>
      <c r="O180" s="2"/>
      <c r="P180" s="2"/>
      <c r="Q180" s="39">
        <f>IF(ISNUMBER(K180),IF(H180&gt;0,IF(I180&gt;0,J180,0),0),0)</f>
        <v>0</v>
      </c>
      <c r="R180" s="26">
        <f>IF(ISNUMBER(K180)=FALSE,J180,0)</f>
        <v>0</v>
      </c>
    </row>
    <row r="181" ht="12.75">
      <c r="A181" s="9"/>
      <c r="B181" s="54" t="s">
        <v>73</v>
      </c>
      <c r="C181" s="1"/>
      <c r="D181" s="1"/>
      <c r="E181" s="55" t="s">
        <v>575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ht="12.75">
      <c r="A182" s="9"/>
      <c r="B182" s="54" t="s">
        <v>75</v>
      </c>
      <c r="C182" s="1"/>
      <c r="D182" s="1"/>
      <c r="E182" s="55" t="s">
        <v>576</v>
      </c>
      <c r="F182" s="1"/>
      <c r="G182" s="1"/>
      <c r="H182" s="46"/>
      <c r="I182" s="1"/>
      <c r="J182" s="46"/>
      <c r="K182" s="1"/>
      <c r="L182" s="1"/>
      <c r="M182" s="12"/>
      <c r="N182" s="2"/>
      <c r="O182" s="2"/>
      <c r="P182" s="2"/>
      <c r="Q182" s="2"/>
    </row>
    <row r="183" ht="12.75">
      <c r="A183" s="9"/>
      <c r="B183" s="54" t="s">
        <v>77</v>
      </c>
      <c r="C183" s="1"/>
      <c r="D183" s="1"/>
      <c r="E183" s="55" t="s">
        <v>461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6" t="s">
        <v>79</v>
      </c>
      <c r="C184" s="29"/>
      <c r="D184" s="29"/>
      <c r="E184" s="57" t="s">
        <v>80</v>
      </c>
      <c r="F184" s="29"/>
      <c r="G184" s="29"/>
      <c r="H184" s="58"/>
      <c r="I184" s="29"/>
      <c r="J184" s="58"/>
      <c r="K184" s="29"/>
      <c r="L184" s="29"/>
      <c r="M184" s="12"/>
      <c r="N184" s="2"/>
      <c r="O184" s="2"/>
      <c r="P184" s="2"/>
      <c r="Q184" s="2"/>
    </row>
    <row r="185" thickTop="1" ht="12.75">
      <c r="A185" s="9"/>
      <c r="B185" s="47">
        <v>30</v>
      </c>
      <c r="C185" s="48" t="s">
        <v>239</v>
      </c>
      <c r="D185" s="48" t="s">
        <v>3</v>
      </c>
      <c r="E185" s="48" t="s">
        <v>240</v>
      </c>
      <c r="F185" s="48" t="s">
        <v>3</v>
      </c>
      <c r="G185" s="49" t="s">
        <v>214</v>
      </c>
      <c r="H185" s="59">
        <v>8584.75</v>
      </c>
      <c r="I185" s="33">
        <f>ROUND(0,2)</f>
        <v>0</v>
      </c>
      <c r="J185" s="60">
        <f>ROUND(I185*H185,2)</f>
        <v>0</v>
      </c>
      <c r="K185" s="61">
        <v>0.20999999999999999</v>
      </c>
      <c r="L185" s="62">
        <f>IF(ISNUMBER(K185),ROUND(J185*(K185+1),2),0)</f>
        <v>0</v>
      </c>
      <c r="M185" s="12"/>
      <c r="N185" s="2"/>
      <c r="O185" s="2"/>
      <c r="P185" s="2"/>
      <c r="Q185" s="39">
        <f>IF(ISNUMBER(K185),IF(H185&gt;0,IF(I185&gt;0,J185,0),0),0)</f>
        <v>0</v>
      </c>
      <c r="R185" s="26">
        <f>IF(ISNUMBER(K185)=FALSE,J185,0)</f>
        <v>0</v>
      </c>
    </row>
    <row r="186" ht="12.75">
      <c r="A186" s="9"/>
      <c r="B186" s="54" t="s">
        <v>73</v>
      </c>
      <c r="C186" s="1"/>
      <c r="D186" s="1"/>
      <c r="E186" s="55" t="s">
        <v>577</v>
      </c>
      <c r="F186" s="1"/>
      <c r="G186" s="1"/>
      <c r="H186" s="46"/>
      <c r="I186" s="1"/>
      <c r="J186" s="46"/>
      <c r="K186" s="1"/>
      <c r="L186" s="1"/>
      <c r="M186" s="12"/>
      <c r="N186" s="2"/>
      <c r="O186" s="2"/>
      <c r="P186" s="2"/>
      <c r="Q186" s="2"/>
    </row>
    <row r="187" ht="12.75">
      <c r="A187" s="9"/>
      <c r="B187" s="54" t="s">
        <v>75</v>
      </c>
      <c r="C187" s="1"/>
      <c r="D187" s="1"/>
      <c r="E187" s="55" t="s">
        <v>578</v>
      </c>
      <c r="F187" s="1"/>
      <c r="G187" s="1"/>
      <c r="H187" s="46"/>
      <c r="I187" s="1"/>
      <c r="J187" s="46"/>
      <c r="K187" s="1"/>
      <c r="L187" s="1"/>
      <c r="M187" s="12"/>
      <c r="N187" s="2"/>
      <c r="O187" s="2"/>
      <c r="P187" s="2"/>
      <c r="Q187" s="2"/>
    </row>
    <row r="188" ht="12.75">
      <c r="A188" s="9"/>
      <c r="B188" s="54" t="s">
        <v>77</v>
      </c>
      <c r="C188" s="1"/>
      <c r="D188" s="1"/>
      <c r="E188" s="55" t="s">
        <v>243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 thickBot="1" ht="12.75">
      <c r="A189" s="9"/>
      <c r="B189" s="56" t="s">
        <v>79</v>
      </c>
      <c r="C189" s="29"/>
      <c r="D189" s="29"/>
      <c r="E189" s="57" t="s">
        <v>80</v>
      </c>
      <c r="F189" s="29"/>
      <c r="G189" s="29"/>
      <c r="H189" s="58"/>
      <c r="I189" s="29"/>
      <c r="J189" s="58"/>
      <c r="K189" s="29"/>
      <c r="L189" s="29"/>
      <c r="M189" s="12"/>
      <c r="N189" s="2"/>
      <c r="O189" s="2"/>
      <c r="P189" s="2"/>
      <c r="Q189" s="2"/>
    </row>
    <row r="190" thickTop="1" ht="12.75">
      <c r="A190" s="9"/>
      <c r="B190" s="47">
        <v>31</v>
      </c>
      <c r="C190" s="48" t="s">
        <v>464</v>
      </c>
      <c r="D190" s="48" t="s">
        <v>3</v>
      </c>
      <c r="E190" s="48" t="s">
        <v>465</v>
      </c>
      <c r="F190" s="48" t="s">
        <v>3</v>
      </c>
      <c r="G190" s="49" t="s">
        <v>214</v>
      </c>
      <c r="H190" s="59">
        <v>15823.975</v>
      </c>
      <c r="I190" s="33">
        <f>ROUND(0,2)</f>
        <v>0</v>
      </c>
      <c r="J190" s="60">
        <f>ROUND(I190*H190,2)</f>
        <v>0</v>
      </c>
      <c r="K190" s="61">
        <v>0.20999999999999999</v>
      </c>
      <c r="L190" s="62">
        <f>IF(ISNUMBER(K190),ROUND(J190*(K190+1),2),0)</f>
        <v>0</v>
      </c>
      <c r="M190" s="12"/>
      <c r="N190" s="2"/>
      <c r="O190" s="2"/>
      <c r="P190" s="2"/>
      <c r="Q190" s="39">
        <f>IF(ISNUMBER(K190),IF(H190&gt;0,IF(I190&gt;0,J190,0),0),0)</f>
        <v>0</v>
      </c>
      <c r="R190" s="26">
        <f>IF(ISNUMBER(K190)=FALSE,J190,0)</f>
        <v>0</v>
      </c>
    </row>
    <row r="191" ht="12.75">
      <c r="A191" s="9"/>
      <c r="B191" s="54" t="s">
        <v>73</v>
      </c>
      <c r="C191" s="1"/>
      <c r="D191" s="1"/>
      <c r="E191" s="55" t="s">
        <v>579</v>
      </c>
      <c r="F191" s="1"/>
      <c r="G191" s="1"/>
      <c r="H191" s="46"/>
      <c r="I191" s="1"/>
      <c r="J191" s="46"/>
      <c r="K191" s="1"/>
      <c r="L191" s="1"/>
      <c r="M191" s="12"/>
      <c r="N191" s="2"/>
      <c r="O191" s="2"/>
      <c r="P191" s="2"/>
      <c r="Q191" s="2"/>
    </row>
    <row r="192" ht="12.75">
      <c r="A192" s="9"/>
      <c r="B192" s="54" t="s">
        <v>75</v>
      </c>
      <c r="C192" s="1"/>
      <c r="D192" s="1"/>
      <c r="E192" s="55" t="s">
        <v>580</v>
      </c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 ht="12.75">
      <c r="A193" s="9"/>
      <c r="B193" s="54" t="s">
        <v>77</v>
      </c>
      <c r="C193" s="1"/>
      <c r="D193" s="1"/>
      <c r="E193" s="55" t="s">
        <v>243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 thickBot="1" ht="12.75">
      <c r="A194" s="9"/>
      <c r="B194" s="56" t="s">
        <v>79</v>
      </c>
      <c r="C194" s="29"/>
      <c r="D194" s="29"/>
      <c r="E194" s="57" t="s">
        <v>80</v>
      </c>
      <c r="F194" s="29"/>
      <c r="G194" s="29"/>
      <c r="H194" s="58"/>
      <c r="I194" s="29"/>
      <c r="J194" s="58"/>
      <c r="K194" s="29"/>
      <c r="L194" s="29"/>
      <c r="M194" s="12"/>
      <c r="N194" s="2"/>
      <c r="O194" s="2"/>
      <c r="P194" s="2"/>
      <c r="Q194" s="2"/>
    </row>
    <row r="195" thickTop="1" ht="12.75">
      <c r="A195" s="9"/>
      <c r="B195" s="47">
        <v>32</v>
      </c>
      <c r="C195" s="48" t="s">
        <v>581</v>
      </c>
      <c r="D195" s="48" t="s">
        <v>3</v>
      </c>
      <c r="E195" s="48" t="s">
        <v>582</v>
      </c>
      <c r="F195" s="48" t="s">
        <v>3</v>
      </c>
      <c r="G195" s="49" t="s">
        <v>155</v>
      </c>
      <c r="H195" s="59">
        <v>2.5</v>
      </c>
      <c r="I195" s="33">
        <f>ROUND(0,2)</f>
        <v>0</v>
      </c>
      <c r="J195" s="60">
        <f>ROUND(I195*H195,2)</f>
        <v>0</v>
      </c>
      <c r="K195" s="61">
        <v>0.20999999999999999</v>
      </c>
      <c r="L195" s="62">
        <f>IF(ISNUMBER(K195),ROUND(J195*(K195+1),2),0)</f>
        <v>0</v>
      </c>
      <c r="M195" s="12"/>
      <c r="N195" s="2"/>
      <c r="O195" s="2"/>
      <c r="P195" s="2"/>
      <c r="Q195" s="39">
        <f>IF(ISNUMBER(K195),IF(H195&gt;0,IF(I195&gt;0,J195,0),0),0)</f>
        <v>0</v>
      </c>
      <c r="R195" s="26">
        <f>IF(ISNUMBER(K195)=FALSE,J195,0)</f>
        <v>0</v>
      </c>
    </row>
    <row r="196" ht="12.75">
      <c r="A196" s="9"/>
      <c r="B196" s="54" t="s">
        <v>73</v>
      </c>
      <c r="C196" s="1"/>
      <c r="D196" s="1"/>
      <c r="E196" s="55" t="s">
        <v>569</v>
      </c>
      <c r="F196" s="1"/>
      <c r="G196" s="1"/>
      <c r="H196" s="46"/>
      <c r="I196" s="1"/>
      <c r="J196" s="46"/>
      <c r="K196" s="1"/>
      <c r="L196" s="1"/>
      <c r="M196" s="12"/>
      <c r="N196" s="2"/>
      <c r="O196" s="2"/>
      <c r="P196" s="2"/>
      <c r="Q196" s="2"/>
    </row>
    <row r="197" ht="12.75">
      <c r="A197" s="9"/>
      <c r="B197" s="54" t="s">
        <v>75</v>
      </c>
      <c r="C197" s="1"/>
      <c r="D197" s="1"/>
      <c r="E197" s="55" t="s">
        <v>583</v>
      </c>
      <c r="F197" s="1"/>
      <c r="G197" s="1"/>
      <c r="H197" s="46"/>
      <c r="I197" s="1"/>
      <c r="J197" s="46"/>
      <c r="K197" s="1"/>
      <c r="L197" s="1"/>
      <c r="M197" s="12"/>
      <c r="N197" s="2"/>
      <c r="O197" s="2"/>
      <c r="P197" s="2"/>
      <c r="Q197" s="2"/>
    </row>
    <row r="198" ht="12.75">
      <c r="A198" s="9"/>
      <c r="B198" s="54" t="s">
        <v>77</v>
      </c>
      <c r="C198" s="1"/>
      <c r="D198" s="1"/>
      <c r="E198" s="55" t="s">
        <v>252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 thickBot="1" ht="12.75">
      <c r="A199" s="9"/>
      <c r="B199" s="56" t="s">
        <v>79</v>
      </c>
      <c r="C199" s="29"/>
      <c r="D199" s="29"/>
      <c r="E199" s="57" t="s">
        <v>80</v>
      </c>
      <c r="F199" s="29"/>
      <c r="G199" s="29"/>
      <c r="H199" s="58"/>
      <c r="I199" s="29"/>
      <c r="J199" s="58"/>
      <c r="K199" s="29"/>
      <c r="L199" s="29"/>
      <c r="M199" s="12"/>
      <c r="N199" s="2"/>
      <c r="O199" s="2"/>
      <c r="P199" s="2"/>
      <c r="Q199" s="2"/>
    </row>
    <row r="200" thickTop="1" ht="12.75">
      <c r="A200" s="9"/>
      <c r="B200" s="47">
        <v>33</v>
      </c>
      <c r="C200" s="48" t="s">
        <v>468</v>
      </c>
      <c r="D200" s="48" t="s">
        <v>3</v>
      </c>
      <c r="E200" s="48" t="s">
        <v>469</v>
      </c>
      <c r="F200" s="48" t="s">
        <v>3</v>
      </c>
      <c r="G200" s="49" t="s">
        <v>214</v>
      </c>
      <c r="H200" s="59">
        <v>7561</v>
      </c>
      <c r="I200" s="33">
        <f>ROUND(0,2)</f>
        <v>0</v>
      </c>
      <c r="J200" s="60">
        <f>ROUND(I200*H200,2)</f>
        <v>0</v>
      </c>
      <c r="K200" s="61">
        <v>0.20999999999999999</v>
      </c>
      <c r="L200" s="62">
        <f>IF(ISNUMBER(K200),ROUND(J200*(K200+1),2),0)</f>
        <v>0</v>
      </c>
      <c r="M200" s="12"/>
      <c r="N200" s="2"/>
      <c r="O200" s="2"/>
      <c r="P200" s="2"/>
      <c r="Q200" s="39">
        <f>IF(ISNUMBER(K200),IF(H200&gt;0,IF(I200&gt;0,J200,0),0),0)</f>
        <v>0</v>
      </c>
      <c r="R200" s="26">
        <f>IF(ISNUMBER(K200)=FALSE,J200,0)</f>
        <v>0</v>
      </c>
    </row>
    <row r="201" ht="12.75">
      <c r="A201" s="9"/>
      <c r="B201" s="54" t="s">
        <v>73</v>
      </c>
      <c r="C201" s="1"/>
      <c r="D201" s="1"/>
      <c r="E201" s="55" t="s">
        <v>584</v>
      </c>
      <c r="F201" s="1"/>
      <c r="G201" s="1"/>
      <c r="H201" s="46"/>
      <c r="I201" s="1"/>
      <c r="J201" s="46"/>
      <c r="K201" s="1"/>
      <c r="L201" s="1"/>
      <c r="M201" s="12"/>
      <c r="N201" s="2"/>
      <c r="O201" s="2"/>
      <c r="P201" s="2"/>
      <c r="Q201" s="2"/>
    </row>
    <row r="202" ht="12.75">
      <c r="A202" s="9"/>
      <c r="B202" s="54" t="s">
        <v>75</v>
      </c>
      <c r="C202" s="1"/>
      <c r="D202" s="1"/>
      <c r="E202" s="55" t="s">
        <v>585</v>
      </c>
      <c r="F202" s="1"/>
      <c r="G202" s="1"/>
      <c r="H202" s="46"/>
      <c r="I202" s="1"/>
      <c r="J202" s="46"/>
      <c r="K202" s="1"/>
      <c r="L202" s="1"/>
      <c r="M202" s="12"/>
      <c r="N202" s="2"/>
      <c r="O202" s="2"/>
      <c r="P202" s="2"/>
      <c r="Q202" s="2"/>
    </row>
    <row r="203" ht="12.75">
      <c r="A203" s="9"/>
      <c r="B203" s="54" t="s">
        <v>77</v>
      </c>
      <c r="C203" s="1"/>
      <c r="D203" s="1"/>
      <c r="E203" s="55" t="s">
        <v>252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 thickBot="1" ht="12.75">
      <c r="A204" s="9"/>
      <c r="B204" s="56" t="s">
        <v>79</v>
      </c>
      <c r="C204" s="29"/>
      <c r="D204" s="29"/>
      <c r="E204" s="57" t="s">
        <v>80</v>
      </c>
      <c r="F204" s="29"/>
      <c r="G204" s="29"/>
      <c r="H204" s="58"/>
      <c r="I204" s="29"/>
      <c r="J204" s="58"/>
      <c r="K204" s="29"/>
      <c r="L204" s="29"/>
      <c r="M204" s="12"/>
      <c r="N204" s="2"/>
      <c r="O204" s="2"/>
      <c r="P204" s="2"/>
      <c r="Q204" s="2"/>
    </row>
    <row r="205" thickTop="1" ht="12.75">
      <c r="A205" s="9"/>
      <c r="B205" s="47">
        <v>34</v>
      </c>
      <c r="C205" s="48" t="s">
        <v>472</v>
      </c>
      <c r="D205" s="48" t="s">
        <v>3</v>
      </c>
      <c r="E205" s="48" t="s">
        <v>473</v>
      </c>
      <c r="F205" s="48" t="s">
        <v>3</v>
      </c>
      <c r="G205" s="49" t="s">
        <v>214</v>
      </c>
      <c r="H205" s="59">
        <v>7817.75</v>
      </c>
      <c r="I205" s="33">
        <f>ROUND(0,2)</f>
        <v>0</v>
      </c>
      <c r="J205" s="60">
        <f>ROUND(I205*H205,2)</f>
        <v>0</v>
      </c>
      <c r="K205" s="61">
        <v>0.20999999999999999</v>
      </c>
      <c r="L205" s="62">
        <f>IF(ISNUMBER(K205),ROUND(J205*(K205+1),2),0)</f>
        <v>0</v>
      </c>
      <c r="M205" s="12"/>
      <c r="N205" s="2"/>
      <c r="O205" s="2"/>
      <c r="P205" s="2"/>
      <c r="Q205" s="39">
        <f>IF(ISNUMBER(K205),IF(H205&gt;0,IF(I205&gt;0,J205,0),0),0)</f>
        <v>0</v>
      </c>
      <c r="R205" s="26">
        <f>IF(ISNUMBER(K205)=FALSE,J205,0)</f>
        <v>0</v>
      </c>
    </row>
    <row r="206" ht="12.75">
      <c r="A206" s="9"/>
      <c r="B206" s="54" t="s">
        <v>73</v>
      </c>
      <c r="C206" s="1"/>
      <c r="D206" s="1"/>
      <c r="E206" s="55" t="s">
        <v>586</v>
      </c>
      <c r="F206" s="1"/>
      <c r="G206" s="1"/>
      <c r="H206" s="46"/>
      <c r="I206" s="1"/>
      <c r="J206" s="46"/>
      <c r="K206" s="1"/>
      <c r="L206" s="1"/>
      <c r="M206" s="12"/>
      <c r="N206" s="2"/>
      <c r="O206" s="2"/>
      <c r="P206" s="2"/>
      <c r="Q206" s="2"/>
    </row>
    <row r="207" ht="12.75">
      <c r="A207" s="9"/>
      <c r="B207" s="54" t="s">
        <v>75</v>
      </c>
      <c r="C207" s="1"/>
      <c r="D207" s="1"/>
      <c r="E207" s="55" t="s">
        <v>587</v>
      </c>
      <c r="F207" s="1"/>
      <c r="G207" s="1"/>
      <c r="H207" s="46"/>
      <c r="I207" s="1"/>
      <c r="J207" s="46"/>
      <c r="K207" s="1"/>
      <c r="L207" s="1"/>
      <c r="M207" s="12"/>
      <c r="N207" s="2"/>
      <c r="O207" s="2"/>
      <c r="P207" s="2"/>
      <c r="Q207" s="2"/>
    </row>
    <row r="208" ht="12.75">
      <c r="A208" s="9"/>
      <c r="B208" s="54" t="s">
        <v>77</v>
      </c>
      <c r="C208" s="1"/>
      <c r="D208" s="1"/>
      <c r="E208" s="55" t="s">
        <v>252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 thickBot="1" ht="12.75">
      <c r="A209" s="9"/>
      <c r="B209" s="56" t="s">
        <v>79</v>
      </c>
      <c r="C209" s="29"/>
      <c r="D209" s="29"/>
      <c r="E209" s="57" t="s">
        <v>80</v>
      </c>
      <c r="F209" s="29"/>
      <c r="G209" s="29"/>
      <c r="H209" s="58"/>
      <c r="I209" s="29"/>
      <c r="J209" s="58"/>
      <c r="K209" s="29"/>
      <c r="L209" s="29"/>
      <c r="M209" s="12"/>
      <c r="N209" s="2"/>
      <c r="O209" s="2"/>
      <c r="P209" s="2"/>
      <c r="Q209" s="2"/>
    </row>
    <row r="210" thickTop="1" ht="12.75">
      <c r="A210" s="9"/>
      <c r="B210" s="47">
        <v>35</v>
      </c>
      <c r="C210" s="48" t="s">
        <v>476</v>
      </c>
      <c r="D210" s="48" t="s">
        <v>3</v>
      </c>
      <c r="E210" s="48" t="s">
        <v>477</v>
      </c>
      <c r="F210" s="48" t="s">
        <v>3</v>
      </c>
      <c r="G210" s="49" t="s">
        <v>214</v>
      </c>
      <c r="H210" s="59">
        <v>7894.2250000000004</v>
      </c>
      <c r="I210" s="33">
        <f>ROUND(0,2)</f>
        <v>0</v>
      </c>
      <c r="J210" s="60">
        <f>ROUND(I210*H210,2)</f>
        <v>0</v>
      </c>
      <c r="K210" s="61">
        <v>0.20999999999999999</v>
      </c>
      <c r="L210" s="62">
        <f>IF(ISNUMBER(K210),ROUND(J210*(K210+1),2),0)</f>
        <v>0</v>
      </c>
      <c r="M210" s="12"/>
      <c r="N210" s="2"/>
      <c r="O210" s="2"/>
      <c r="P210" s="2"/>
      <c r="Q210" s="39">
        <f>IF(ISNUMBER(K210),IF(H210&gt;0,IF(I210&gt;0,J210,0),0),0)</f>
        <v>0</v>
      </c>
      <c r="R210" s="26">
        <f>IF(ISNUMBER(K210)=FALSE,J210,0)</f>
        <v>0</v>
      </c>
    </row>
    <row r="211" ht="12.75">
      <c r="A211" s="9"/>
      <c r="B211" s="54" t="s">
        <v>73</v>
      </c>
      <c r="C211" s="1"/>
      <c r="D211" s="1"/>
      <c r="E211" s="55" t="s">
        <v>588</v>
      </c>
      <c r="F211" s="1"/>
      <c r="G211" s="1"/>
      <c r="H211" s="46"/>
      <c r="I211" s="1"/>
      <c r="J211" s="46"/>
      <c r="K211" s="1"/>
      <c r="L211" s="1"/>
      <c r="M211" s="12"/>
      <c r="N211" s="2"/>
      <c r="O211" s="2"/>
      <c r="P211" s="2"/>
      <c r="Q211" s="2"/>
    </row>
    <row r="212" ht="12.75">
      <c r="A212" s="9"/>
      <c r="B212" s="54" t="s">
        <v>75</v>
      </c>
      <c r="C212" s="1"/>
      <c r="D212" s="1"/>
      <c r="E212" s="55" t="s">
        <v>589</v>
      </c>
      <c r="F212" s="1"/>
      <c r="G212" s="1"/>
      <c r="H212" s="46"/>
      <c r="I212" s="1"/>
      <c r="J212" s="46"/>
      <c r="K212" s="1"/>
      <c r="L212" s="1"/>
      <c r="M212" s="12"/>
      <c r="N212" s="2"/>
      <c r="O212" s="2"/>
      <c r="P212" s="2"/>
      <c r="Q212" s="2"/>
    </row>
    <row r="213" ht="12.75">
      <c r="A213" s="9"/>
      <c r="B213" s="54" t="s">
        <v>77</v>
      </c>
      <c r="C213" s="1"/>
      <c r="D213" s="1"/>
      <c r="E213" s="55" t="s">
        <v>252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 thickBot="1" ht="12.75">
      <c r="A214" s="9"/>
      <c r="B214" s="56" t="s">
        <v>79</v>
      </c>
      <c r="C214" s="29"/>
      <c r="D214" s="29"/>
      <c r="E214" s="57" t="s">
        <v>80</v>
      </c>
      <c r="F214" s="29"/>
      <c r="G214" s="29"/>
      <c r="H214" s="58"/>
      <c r="I214" s="29"/>
      <c r="J214" s="58"/>
      <c r="K214" s="29"/>
      <c r="L214" s="29"/>
      <c r="M214" s="12"/>
      <c r="N214" s="2"/>
      <c r="O214" s="2"/>
      <c r="P214" s="2"/>
      <c r="Q214" s="2"/>
    </row>
    <row r="215" thickTop="1" ht="12.75">
      <c r="A215" s="9"/>
      <c r="B215" s="47">
        <v>36</v>
      </c>
      <c r="C215" s="48" t="s">
        <v>590</v>
      </c>
      <c r="D215" s="48" t="s">
        <v>3</v>
      </c>
      <c r="E215" s="48" t="s">
        <v>591</v>
      </c>
      <c r="F215" s="48" t="s">
        <v>3</v>
      </c>
      <c r="G215" s="49" t="s">
        <v>214</v>
      </c>
      <c r="H215" s="59">
        <v>34</v>
      </c>
      <c r="I215" s="33">
        <f>ROUND(0,2)</f>
        <v>0</v>
      </c>
      <c r="J215" s="60">
        <f>ROUND(I215*H215,2)</f>
        <v>0</v>
      </c>
      <c r="K215" s="61">
        <v>0.20999999999999999</v>
      </c>
      <c r="L215" s="62">
        <f>IF(ISNUMBER(K215),ROUND(J215*(K215+1),2),0)</f>
        <v>0</v>
      </c>
      <c r="M215" s="12"/>
      <c r="N215" s="2"/>
      <c r="O215" s="2"/>
      <c r="P215" s="2"/>
      <c r="Q215" s="39">
        <f>IF(ISNUMBER(K215),IF(H215&gt;0,IF(I215&gt;0,J215,0),0),0)</f>
        <v>0</v>
      </c>
      <c r="R215" s="26">
        <f>IF(ISNUMBER(K215)=FALSE,J215,0)</f>
        <v>0</v>
      </c>
    </row>
    <row r="216" ht="12.75">
      <c r="A216" s="9"/>
      <c r="B216" s="54" t="s">
        <v>73</v>
      </c>
      <c r="C216" s="1"/>
      <c r="D216" s="1"/>
      <c r="E216" s="55" t="s">
        <v>592</v>
      </c>
      <c r="F216" s="1"/>
      <c r="G216" s="1"/>
      <c r="H216" s="46"/>
      <c r="I216" s="1"/>
      <c r="J216" s="46"/>
      <c r="K216" s="1"/>
      <c r="L216" s="1"/>
      <c r="M216" s="12"/>
      <c r="N216" s="2"/>
      <c r="O216" s="2"/>
      <c r="P216" s="2"/>
      <c r="Q216" s="2"/>
    </row>
    <row r="217" ht="12.75">
      <c r="A217" s="9"/>
      <c r="B217" s="54" t="s">
        <v>75</v>
      </c>
      <c r="C217" s="1"/>
      <c r="D217" s="1"/>
      <c r="E217" s="55" t="s">
        <v>312</v>
      </c>
      <c r="F217" s="1"/>
      <c r="G217" s="1"/>
      <c r="H217" s="46"/>
      <c r="I217" s="1"/>
      <c r="J217" s="46"/>
      <c r="K217" s="1"/>
      <c r="L217" s="1"/>
      <c r="M217" s="12"/>
      <c r="N217" s="2"/>
      <c r="O217" s="2"/>
      <c r="P217" s="2"/>
      <c r="Q217" s="2"/>
    </row>
    <row r="218" ht="12.75">
      <c r="A218" s="9"/>
      <c r="B218" s="54" t="s">
        <v>77</v>
      </c>
      <c r="C218" s="1"/>
      <c r="D218" s="1"/>
      <c r="E218" s="55" t="s">
        <v>260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 thickBot="1" ht="12.75">
      <c r="A219" s="9"/>
      <c r="B219" s="56" t="s">
        <v>79</v>
      </c>
      <c r="C219" s="29"/>
      <c r="D219" s="29"/>
      <c r="E219" s="57" t="s">
        <v>80</v>
      </c>
      <c r="F219" s="29"/>
      <c r="G219" s="29"/>
      <c r="H219" s="58"/>
      <c r="I219" s="29"/>
      <c r="J219" s="58"/>
      <c r="K219" s="29"/>
      <c r="L219" s="29"/>
      <c r="M219" s="12"/>
      <c r="N219" s="2"/>
      <c r="O219" s="2"/>
      <c r="P219" s="2"/>
      <c r="Q219" s="2"/>
    </row>
    <row r="220" thickTop="1" ht="12.75">
      <c r="A220" s="9"/>
      <c r="B220" s="47">
        <v>37</v>
      </c>
      <c r="C220" s="48" t="s">
        <v>593</v>
      </c>
      <c r="D220" s="48" t="s">
        <v>3</v>
      </c>
      <c r="E220" s="48" t="s">
        <v>594</v>
      </c>
      <c r="F220" s="48" t="s">
        <v>3</v>
      </c>
      <c r="G220" s="49" t="s">
        <v>214</v>
      </c>
      <c r="H220" s="59">
        <v>8</v>
      </c>
      <c r="I220" s="33">
        <f>ROUND(0,2)</f>
        <v>0</v>
      </c>
      <c r="J220" s="60">
        <f>ROUND(I220*H220,2)</f>
        <v>0</v>
      </c>
      <c r="K220" s="61">
        <v>0.20999999999999999</v>
      </c>
      <c r="L220" s="62">
        <f>IF(ISNUMBER(K220),ROUND(J220*(K220+1),2),0)</f>
        <v>0</v>
      </c>
      <c r="M220" s="12"/>
      <c r="N220" s="2"/>
      <c r="O220" s="2"/>
      <c r="P220" s="2"/>
      <c r="Q220" s="39">
        <f>IF(ISNUMBER(K220),IF(H220&gt;0,IF(I220&gt;0,J220,0),0),0)</f>
        <v>0</v>
      </c>
      <c r="R220" s="26">
        <f>IF(ISNUMBER(K220)=FALSE,J220,0)</f>
        <v>0</v>
      </c>
    </row>
    <row r="221" ht="12.75">
      <c r="A221" s="9"/>
      <c r="B221" s="54" t="s">
        <v>73</v>
      </c>
      <c r="C221" s="1"/>
      <c r="D221" s="1"/>
      <c r="E221" s="55" t="s">
        <v>569</v>
      </c>
      <c r="F221" s="1"/>
      <c r="G221" s="1"/>
      <c r="H221" s="46"/>
      <c r="I221" s="1"/>
      <c r="J221" s="46"/>
      <c r="K221" s="1"/>
      <c r="L221" s="1"/>
      <c r="M221" s="12"/>
      <c r="N221" s="2"/>
      <c r="O221" s="2"/>
      <c r="P221" s="2"/>
      <c r="Q221" s="2"/>
    </row>
    <row r="222" ht="12.75">
      <c r="A222" s="9"/>
      <c r="B222" s="54" t="s">
        <v>75</v>
      </c>
      <c r="C222" s="1"/>
      <c r="D222" s="1"/>
      <c r="E222" s="55" t="s">
        <v>327</v>
      </c>
      <c r="F222" s="1"/>
      <c r="G222" s="1"/>
      <c r="H222" s="46"/>
      <c r="I222" s="1"/>
      <c r="J222" s="46"/>
      <c r="K222" s="1"/>
      <c r="L222" s="1"/>
      <c r="M222" s="12"/>
      <c r="N222" s="2"/>
      <c r="O222" s="2"/>
      <c r="P222" s="2"/>
      <c r="Q222" s="2"/>
    </row>
    <row r="223" ht="12.75">
      <c r="A223" s="9"/>
      <c r="B223" s="54" t="s">
        <v>77</v>
      </c>
      <c r="C223" s="1"/>
      <c r="D223" s="1"/>
      <c r="E223" s="55" t="s">
        <v>260</v>
      </c>
      <c r="F223" s="1"/>
      <c r="G223" s="1"/>
      <c r="H223" s="46"/>
      <c r="I223" s="1"/>
      <c r="J223" s="46"/>
      <c r="K223" s="1"/>
      <c r="L223" s="1"/>
      <c r="M223" s="12"/>
      <c r="N223" s="2"/>
      <c r="O223" s="2"/>
      <c r="P223" s="2"/>
      <c r="Q223" s="2"/>
    </row>
    <row r="224" thickBot="1" ht="12.75">
      <c r="A224" s="9"/>
      <c r="B224" s="56" t="s">
        <v>79</v>
      </c>
      <c r="C224" s="29"/>
      <c r="D224" s="29"/>
      <c r="E224" s="57" t="s">
        <v>80</v>
      </c>
      <c r="F224" s="29"/>
      <c r="G224" s="29"/>
      <c r="H224" s="58"/>
      <c r="I224" s="29"/>
      <c r="J224" s="58"/>
      <c r="K224" s="29"/>
      <c r="L224" s="29"/>
      <c r="M224" s="12"/>
      <c r="N224" s="2"/>
      <c r="O224" s="2"/>
      <c r="P224" s="2"/>
      <c r="Q224" s="2"/>
    </row>
    <row r="225" thickTop="1" ht="12.75">
      <c r="A225" s="9"/>
      <c r="B225" s="47">
        <v>38</v>
      </c>
      <c r="C225" s="48" t="s">
        <v>480</v>
      </c>
      <c r="D225" s="48" t="s">
        <v>3</v>
      </c>
      <c r="E225" s="48" t="s">
        <v>481</v>
      </c>
      <c r="F225" s="48" t="s">
        <v>3</v>
      </c>
      <c r="G225" s="49" t="s">
        <v>169</v>
      </c>
      <c r="H225" s="59">
        <v>1354</v>
      </c>
      <c r="I225" s="33">
        <f>ROUND(0,2)</f>
        <v>0</v>
      </c>
      <c r="J225" s="60">
        <f>ROUND(I225*H225,2)</f>
        <v>0</v>
      </c>
      <c r="K225" s="61">
        <v>0.20999999999999999</v>
      </c>
      <c r="L225" s="62">
        <f>IF(ISNUMBER(K225),ROUND(J225*(K225+1),2),0)</f>
        <v>0</v>
      </c>
      <c r="M225" s="12"/>
      <c r="N225" s="2"/>
      <c r="O225" s="2"/>
      <c r="P225" s="2"/>
      <c r="Q225" s="39">
        <f>IF(ISNUMBER(K225),IF(H225&gt;0,IF(I225&gt;0,J225,0),0),0)</f>
        <v>0</v>
      </c>
      <c r="R225" s="26">
        <f>IF(ISNUMBER(K225)=FALSE,J225,0)</f>
        <v>0</v>
      </c>
    </row>
    <row r="226" ht="12.75">
      <c r="A226" s="9"/>
      <c r="B226" s="54" t="s">
        <v>73</v>
      </c>
      <c r="C226" s="1"/>
      <c r="D226" s="1"/>
      <c r="E226" s="55" t="s">
        <v>356</v>
      </c>
      <c r="F226" s="1"/>
      <c r="G226" s="1"/>
      <c r="H226" s="46"/>
      <c r="I226" s="1"/>
      <c r="J226" s="46"/>
      <c r="K226" s="1"/>
      <c r="L226" s="1"/>
      <c r="M226" s="12"/>
      <c r="N226" s="2"/>
      <c r="O226" s="2"/>
      <c r="P226" s="2"/>
      <c r="Q226" s="2"/>
    </row>
    <row r="227" ht="12.75">
      <c r="A227" s="9"/>
      <c r="B227" s="54" t="s">
        <v>75</v>
      </c>
      <c r="C227" s="1"/>
      <c r="D227" s="1"/>
      <c r="E227" s="55" t="s">
        <v>595</v>
      </c>
      <c r="F227" s="1"/>
      <c r="G227" s="1"/>
      <c r="H227" s="46"/>
      <c r="I227" s="1"/>
      <c r="J227" s="46"/>
      <c r="K227" s="1"/>
      <c r="L227" s="1"/>
      <c r="M227" s="12"/>
      <c r="N227" s="2"/>
      <c r="O227" s="2"/>
      <c r="P227" s="2"/>
      <c r="Q227" s="2"/>
    </row>
    <row r="228" ht="12.75">
      <c r="A228" s="9"/>
      <c r="B228" s="54" t="s">
        <v>77</v>
      </c>
      <c r="C228" s="1"/>
      <c r="D228" s="1"/>
      <c r="E228" s="55" t="s">
        <v>483</v>
      </c>
      <c r="F228" s="1"/>
      <c r="G228" s="1"/>
      <c r="H228" s="46"/>
      <c r="I228" s="1"/>
      <c r="J228" s="46"/>
      <c r="K228" s="1"/>
      <c r="L228" s="1"/>
      <c r="M228" s="12"/>
      <c r="N228" s="2"/>
      <c r="O228" s="2"/>
      <c r="P228" s="2"/>
      <c r="Q228" s="2"/>
    </row>
    <row r="229" thickBot="1" ht="12.75">
      <c r="A229" s="9"/>
      <c r="B229" s="56" t="s">
        <v>79</v>
      </c>
      <c r="C229" s="29"/>
      <c r="D229" s="29"/>
      <c r="E229" s="57" t="s">
        <v>80</v>
      </c>
      <c r="F229" s="29"/>
      <c r="G229" s="29"/>
      <c r="H229" s="58"/>
      <c r="I229" s="29"/>
      <c r="J229" s="58"/>
      <c r="K229" s="29"/>
      <c r="L229" s="29"/>
      <c r="M229" s="12"/>
      <c r="N229" s="2"/>
      <c r="O229" s="2"/>
      <c r="P229" s="2"/>
      <c r="Q229" s="2"/>
    </row>
    <row r="230" thickTop="1" thickBot="1" ht="25" customHeight="1">
      <c r="A230" s="9"/>
      <c r="B230" s="1"/>
      <c r="C230" s="63">
        <v>5</v>
      </c>
      <c r="D230" s="1"/>
      <c r="E230" s="63" t="s">
        <v>137</v>
      </c>
      <c r="F230" s="1"/>
      <c r="G230" s="64" t="s">
        <v>127</v>
      </c>
      <c r="H230" s="65">
        <f>J165+J170+J175+J180+J185+J190+J195+J200+J205+J210+J215+J220+J225</f>
        <v>0</v>
      </c>
      <c r="I230" s="64" t="s">
        <v>128</v>
      </c>
      <c r="J230" s="66">
        <f>(L230-H230)</f>
        <v>0</v>
      </c>
      <c r="K230" s="64" t="s">
        <v>129</v>
      </c>
      <c r="L230" s="67">
        <f>L165+L170+L175+L180+L185+L190+L195+L200+L205+L210+L215+L220+L225</f>
        <v>0</v>
      </c>
      <c r="M230" s="12"/>
      <c r="N230" s="2"/>
      <c r="O230" s="2"/>
      <c r="P230" s="2"/>
      <c r="Q230" s="39">
        <f>0+Q165+Q170+Q175+Q180+Q185+Q190+Q195+Q200+Q205+Q210+Q215+Q220+Q225</f>
        <v>0</v>
      </c>
      <c r="R230" s="26">
        <f>0+R165+R170+R175+R180+R185+R190+R195+R200+R205+R210+R215+R220+R225</f>
        <v>0</v>
      </c>
      <c r="S230" s="68">
        <f>Q230*(1+J230)+R230</f>
        <v>0</v>
      </c>
    </row>
    <row r="231" thickTop="1" thickBot="1" ht="25" customHeight="1">
      <c r="A231" s="9"/>
      <c r="B231" s="69"/>
      <c r="C231" s="69"/>
      <c r="D231" s="69"/>
      <c r="E231" s="69"/>
      <c r="F231" s="69"/>
      <c r="G231" s="70" t="s">
        <v>130</v>
      </c>
      <c r="H231" s="71">
        <f>J165+J170+J175+J180+J185+J190+J195+J200+J205+J210+J215+J220+J225</f>
        <v>0</v>
      </c>
      <c r="I231" s="70" t="s">
        <v>131</v>
      </c>
      <c r="J231" s="72">
        <f>0+J230</f>
        <v>0</v>
      </c>
      <c r="K231" s="70" t="s">
        <v>132</v>
      </c>
      <c r="L231" s="73">
        <f>L165+L170+L175+L180+L185+L190+L195+L200+L205+L210+L215+L220+L225</f>
        <v>0</v>
      </c>
      <c r="M231" s="12"/>
      <c r="N231" s="2"/>
      <c r="O231" s="2"/>
      <c r="P231" s="2"/>
      <c r="Q231" s="2"/>
    </row>
    <row r="232" ht="40" customHeight="1">
      <c r="A232" s="9"/>
      <c r="B232" s="78" t="s">
        <v>265</v>
      </c>
      <c r="C232" s="1"/>
      <c r="D232" s="1"/>
      <c r="E232" s="1"/>
      <c r="F232" s="1"/>
      <c r="G232" s="1"/>
      <c r="H232" s="46"/>
      <c r="I232" s="1"/>
      <c r="J232" s="46"/>
      <c r="K232" s="1"/>
      <c r="L232" s="1"/>
      <c r="M232" s="12"/>
      <c r="N232" s="2"/>
      <c r="O232" s="2"/>
      <c r="P232" s="2"/>
      <c r="Q232" s="2"/>
    </row>
    <row r="233" ht="12.75">
      <c r="A233" s="9"/>
      <c r="B233" s="47">
        <v>39</v>
      </c>
      <c r="C233" s="48" t="s">
        <v>596</v>
      </c>
      <c r="D233" s="48" t="s">
        <v>3</v>
      </c>
      <c r="E233" s="48" t="s">
        <v>597</v>
      </c>
      <c r="F233" s="48" t="s">
        <v>3</v>
      </c>
      <c r="G233" s="49" t="s">
        <v>169</v>
      </c>
      <c r="H233" s="50">
        <v>36</v>
      </c>
      <c r="I233" s="24">
        <f>ROUND(0,2)</f>
        <v>0</v>
      </c>
      <c r="J233" s="51">
        <f>ROUND(I233*H233,2)</f>
        <v>0</v>
      </c>
      <c r="K233" s="52">
        <v>0.20999999999999999</v>
      </c>
      <c r="L233" s="53">
        <f>IF(ISNUMBER(K233),ROUND(J233*(K233+1),2),0)</f>
        <v>0</v>
      </c>
      <c r="M233" s="12"/>
      <c r="N233" s="2"/>
      <c r="O233" s="2"/>
      <c r="P233" s="2"/>
      <c r="Q233" s="39">
        <f>IF(ISNUMBER(K233),IF(H233&gt;0,IF(I233&gt;0,J233,0),0),0)</f>
        <v>0</v>
      </c>
      <c r="R233" s="26">
        <f>IF(ISNUMBER(K233)=FALSE,J233,0)</f>
        <v>0</v>
      </c>
    </row>
    <row r="234" ht="12.75">
      <c r="A234" s="9"/>
      <c r="B234" s="54" t="s">
        <v>73</v>
      </c>
      <c r="C234" s="1"/>
      <c r="D234" s="1"/>
      <c r="E234" s="55" t="s">
        <v>598</v>
      </c>
      <c r="F234" s="1"/>
      <c r="G234" s="1"/>
      <c r="H234" s="46"/>
      <c r="I234" s="1"/>
      <c r="J234" s="46"/>
      <c r="K234" s="1"/>
      <c r="L234" s="1"/>
      <c r="M234" s="12"/>
      <c r="N234" s="2"/>
      <c r="O234" s="2"/>
      <c r="P234" s="2"/>
      <c r="Q234" s="2"/>
    </row>
    <row r="235" ht="12.75">
      <c r="A235" s="9"/>
      <c r="B235" s="54" t="s">
        <v>75</v>
      </c>
      <c r="C235" s="1"/>
      <c r="D235" s="1"/>
      <c r="E235" s="55" t="s">
        <v>599</v>
      </c>
      <c r="F235" s="1"/>
      <c r="G235" s="1"/>
      <c r="H235" s="46"/>
      <c r="I235" s="1"/>
      <c r="J235" s="46"/>
      <c r="K235" s="1"/>
      <c r="L235" s="1"/>
      <c r="M235" s="12"/>
      <c r="N235" s="2"/>
      <c r="O235" s="2"/>
      <c r="P235" s="2"/>
      <c r="Q235" s="2"/>
    </row>
    <row r="236" ht="12.75">
      <c r="A236" s="9"/>
      <c r="B236" s="54" t="s">
        <v>77</v>
      </c>
      <c r="C236" s="1"/>
      <c r="D236" s="1"/>
      <c r="E236" s="55" t="s">
        <v>358</v>
      </c>
      <c r="F236" s="1"/>
      <c r="G236" s="1"/>
      <c r="H236" s="46"/>
      <c r="I236" s="1"/>
      <c r="J236" s="46"/>
      <c r="K236" s="1"/>
      <c r="L236" s="1"/>
      <c r="M236" s="12"/>
      <c r="N236" s="2"/>
      <c r="O236" s="2"/>
      <c r="P236" s="2"/>
      <c r="Q236" s="2"/>
    </row>
    <row r="237" thickBot="1" ht="12.75">
      <c r="A237" s="9"/>
      <c r="B237" s="56" t="s">
        <v>79</v>
      </c>
      <c r="C237" s="29"/>
      <c r="D237" s="29"/>
      <c r="E237" s="57" t="s">
        <v>80</v>
      </c>
      <c r="F237" s="29"/>
      <c r="G237" s="29"/>
      <c r="H237" s="58"/>
      <c r="I237" s="29"/>
      <c r="J237" s="58"/>
      <c r="K237" s="29"/>
      <c r="L237" s="29"/>
      <c r="M237" s="12"/>
      <c r="N237" s="2"/>
      <c r="O237" s="2"/>
      <c r="P237" s="2"/>
      <c r="Q237" s="2"/>
    </row>
    <row r="238" thickTop="1" ht="12.75">
      <c r="A238" s="9"/>
      <c r="B238" s="47">
        <v>40</v>
      </c>
      <c r="C238" s="48" t="s">
        <v>600</v>
      </c>
      <c r="D238" s="48" t="s">
        <v>3</v>
      </c>
      <c r="E238" s="48" t="s">
        <v>601</v>
      </c>
      <c r="F238" s="48" t="s">
        <v>3</v>
      </c>
      <c r="G238" s="49" t="s">
        <v>169</v>
      </c>
      <c r="H238" s="59">
        <v>68</v>
      </c>
      <c r="I238" s="33">
        <f>ROUND(0,2)</f>
        <v>0</v>
      </c>
      <c r="J238" s="60">
        <f>ROUND(I238*H238,2)</f>
        <v>0</v>
      </c>
      <c r="K238" s="61">
        <v>0.20999999999999999</v>
      </c>
      <c r="L238" s="62">
        <f>IF(ISNUMBER(K238),ROUND(J238*(K238+1),2),0)</f>
        <v>0</v>
      </c>
      <c r="M238" s="12"/>
      <c r="N238" s="2"/>
      <c r="O238" s="2"/>
      <c r="P238" s="2"/>
      <c r="Q238" s="39">
        <f>IF(ISNUMBER(K238),IF(H238&gt;0,IF(I238&gt;0,J238,0),0),0)</f>
        <v>0</v>
      </c>
      <c r="R238" s="26">
        <f>IF(ISNUMBER(K238)=FALSE,J238,0)</f>
        <v>0</v>
      </c>
    </row>
    <row r="239" ht="12.75">
      <c r="A239" s="9"/>
      <c r="B239" s="54" t="s">
        <v>73</v>
      </c>
      <c r="C239" s="1"/>
      <c r="D239" s="1"/>
      <c r="E239" s="55" t="s">
        <v>602</v>
      </c>
      <c r="F239" s="1"/>
      <c r="G239" s="1"/>
      <c r="H239" s="46"/>
      <c r="I239" s="1"/>
      <c r="J239" s="46"/>
      <c r="K239" s="1"/>
      <c r="L239" s="1"/>
      <c r="M239" s="12"/>
      <c r="N239" s="2"/>
      <c r="O239" s="2"/>
      <c r="P239" s="2"/>
      <c r="Q239" s="2"/>
    </row>
    <row r="240" ht="12.75">
      <c r="A240" s="9"/>
      <c r="B240" s="54" t="s">
        <v>75</v>
      </c>
      <c r="C240" s="1"/>
      <c r="D240" s="1"/>
      <c r="E240" s="55" t="s">
        <v>603</v>
      </c>
      <c r="F240" s="1"/>
      <c r="G240" s="1"/>
      <c r="H240" s="46"/>
      <c r="I240" s="1"/>
      <c r="J240" s="46"/>
      <c r="K240" s="1"/>
      <c r="L240" s="1"/>
      <c r="M240" s="12"/>
      <c r="N240" s="2"/>
      <c r="O240" s="2"/>
      <c r="P240" s="2"/>
      <c r="Q240" s="2"/>
    </row>
    <row r="241" ht="12.75">
      <c r="A241" s="9"/>
      <c r="B241" s="54" t="s">
        <v>77</v>
      </c>
      <c r="C241" s="1"/>
      <c r="D241" s="1"/>
      <c r="E241" s="55" t="s">
        <v>358</v>
      </c>
      <c r="F241" s="1"/>
      <c r="G241" s="1"/>
      <c r="H241" s="46"/>
      <c r="I241" s="1"/>
      <c r="J241" s="46"/>
      <c r="K241" s="1"/>
      <c r="L241" s="1"/>
      <c r="M241" s="12"/>
      <c r="N241" s="2"/>
      <c r="O241" s="2"/>
      <c r="P241" s="2"/>
      <c r="Q241" s="2"/>
    </row>
    <row r="242" thickBot="1" ht="12.75">
      <c r="A242" s="9"/>
      <c r="B242" s="56" t="s">
        <v>79</v>
      </c>
      <c r="C242" s="29"/>
      <c r="D242" s="29"/>
      <c r="E242" s="57" t="s">
        <v>80</v>
      </c>
      <c r="F242" s="29"/>
      <c r="G242" s="29"/>
      <c r="H242" s="58"/>
      <c r="I242" s="29"/>
      <c r="J242" s="58"/>
      <c r="K242" s="29"/>
      <c r="L242" s="29"/>
      <c r="M242" s="12"/>
      <c r="N242" s="2"/>
      <c r="O242" s="2"/>
      <c r="P242" s="2"/>
      <c r="Q242" s="2"/>
    </row>
    <row r="243" thickTop="1" ht="12.75">
      <c r="A243" s="9"/>
      <c r="B243" s="47">
        <v>41</v>
      </c>
      <c r="C243" s="48" t="s">
        <v>266</v>
      </c>
      <c r="D243" s="48" t="s">
        <v>3</v>
      </c>
      <c r="E243" s="48" t="s">
        <v>267</v>
      </c>
      <c r="F243" s="48" t="s">
        <v>3</v>
      </c>
      <c r="G243" s="49" t="s">
        <v>103</v>
      </c>
      <c r="H243" s="59">
        <v>2</v>
      </c>
      <c r="I243" s="33">
        <f>ROUND(0,2)</f>
        <v>0</v>
      </c>
      <c r="J243" s="60">
        <f>ROUND(I243*H243,2)</f>
        <v>0</v>
      </c>
      <c r="K243" s="61">
        <v>0.20999999999999999</v>
      </c>
      <c r="L243" s="62">
        <f>IF(ISNUMBER(K243),ROUND(J243*(K243+1),2),0)</f>
        <v>0</v>
      </c>
      <c r="M243" s="12"/>
      <c r="N243" s="2"/>
      <c r="O243" s="2"/>
      <c r="P243" s="2"/>
      <c r="Q243" s="39">
        <f>IF(ISNUMBER(K243),IF(H243&gt;0,IF(I243&gt;0,J243,0),0),0)</f>
        <v>0</v>
      </c>
      <c r="R243" s="26">
        <f>IF(ISNUMBER(K243)=FALSE,J243,0)</f>
        <v>0</v>
      </c>
    </row>
    <row r="244" ht="12.75">
      <c r="A244" s="9"/>
      <c r="B244" s="54" t="s">
        <v>73</v>
      </c>
      <c r="C244" s="1"/>
      <c r="D244" s="1"/>
      <c r="E244" s="55" t="s">
        <v>604</v>
      </c>
      <c r="F244" s="1"/>
      <c r="G244" s="1"/>
      <c r="H244" s="46"/>
      <c r="I244" s="1"/>
      <c r="J244" s="46"/>
      <c r="K244" s="1"/>
      <c r="L244" s="1"/>
      <c r="M244" s="12"/>
      <c r="N244" s="2"/>
      <c r="O244" s="2"/>
      <c r="P244" s="2"/>
      <c r="Q244" s="2"/>
    </row>
    <row r="245" ht="12.75">
      <c r="A245" s="9"/>
      <c r="B245" s="54" t="s">
        <v>75</v>
      </c>
      <c r="C245" s="1"/>
      <c r="D245" s="1"/>
      <c r="E245" s="55" t="s">
        <v>605</v>
      </c>
      <c r="F245" s="1"/>
      <c r="G245" s="1"/>
      <c r="H245" s="46"/>
      <c r="I245" s="1"/>
      <c r="J245" s="46"/>
      <c r="K245" s="1"/>
      <c r="L245" s="1"/>
      <c r="M245" s="12"/>
      <c r="N245" s="2"/>
      <c r="O245" s="2"/>
      <c r="P245" s="2"/>
      <c r="Q245" s="2"/>
    </row>
    <row r="246" ht="12.75">
      <c r="A246" s="9"/>
      <c r="B246" s="54" t="s">
        <v>77</v>
      </c>
      <c r="C246" s="1"/>
      <c r="D246" s="1"/>
      <c r="E246" s="55" t="s">
        <v>270</v>
      </c>
      <c r="F246" s="1"/>
      <c r="G246" s="1"/>
      <c r="H246" s="46"/>
      <c r="I246" s="1"/>
      <c r="J246" s="46"/>
      <c r="K246" s="1"/>
      <c r="L246" s="1"/>
      <c r="M246" s="12"/>
      <c r="N246" s="2"/>
      <c r="O246" s="2"/>
      <c r="P246" s="2"/>
      <c r="Q246" s="2"/>
    </row>
    <row r="247" thickBot="1" ht="12.75">
      <c r="A247" s="9"/>
      <c r="B247" s="56" t="s">
        <v>79</v>
      </c>
      <c r="C247" s="29"/>
      <c r="D247" s="29"/>
      <c r="E247" s="57" t="s">
        <v>80</v>
      </c>
      <c r="F247" s="29"/>
      <c r="G247" s="29"/>
      <c r="H247" s="58"/>
      <c r="I247" s="29"/>
      <c r="J247" s="58"/>
      <c r="K247" s="29"/>
      <c r="L247" s="29"/>
      <c r="M247" s="12"/>
      <c r="N247" s="2"/>
      <c r="O247" s="2"/>
      <c r="P247" s="2"/>
      <c r="Q247" s="2"/>
    </row>
    <row r="248" thickTop="1" ht="12.75">
      <c r="A248" s="9"/>
      <c r="B248" s="47">
        <v>42</v>
      </c>
      <c r="C248" s="48" t="s">
        <v>274</v>
      </c>
      <c r="D248" s="48" t="s">
        <v>3</v>
      </c>
      <c r="E248" s="48" t="s">
        <v>275</v>
      </c>
      <c r="F248" s="48" t="s">
        <v>3</v>
      </c>
      <c r="G248" s="49" t="s">
        <v>103</v>
      </c>
      <c r="H248" s="59">
        <v>3</v>
      </c>
      <c r="I248" s="33">
        <f>ROUND(0,2)</f>
        <v>0</v>
      </c>
      <c r="J248" s="60">
        <f>ROUND(I248*H248,2)</f>
        <v>0</v>
      </c>
      <c r="K248" s="61">
        <v>0.20999999999999999</v>
      </c>
      <c r="L248" s="62">
        <f>IF(ISNUMBER(K248),ROUND(J248*(K248+1),2),0)</f>
        <v>0</v>
      </c>
      <c r="M248" s="12"/>
      <c r="N248" s="2"/>
      <c r="O248" s="2"/>
      <c r="P248" s="2"/>
      <c r="Q248" s="39">
        <f>IF(ISNUMBER(K248),IF(H248&gt;0,IF(I248&gt;0,J248,0),0),0)</f>
        <v>0</v>
      </c>
      <c r="R248" s="26">
        <f>IF(ISNUMBER(K248)=FALSE,J248,0)</f>
        <v>0</v>
      </c>
    </row>
    <row r="249" ht="12.75">
      <c r="A249" s="9"/>
      <c r="B249" s="54" t="s">
        <v>73</v>
      </c>
      <c r="C249" s="1"/>
      <c r="D249" s="1"/>
      <c r="E249" s="55" t="s">
        <v>356</v>
      </c>
      <c r="F249" s="1"/>
      <c r="G249" s="1"/>
      <c r="H249" s="46"/>
      <c r="I249" s="1"/>
      <c r="J249" s="46"/>
      <c r="K249" s="1"/>
      <c r="L249" s="1"/>
      <c r="M249" s="12"/>
      <c r="N249" s="2"/>
      <c r="O249" s="2"/>
      <c r="P249" s="2"/>
      <c r="Q249" s="2"/>
    </row>
    <row r="250" ht="12.75">
      <c r="A250" s="9"/>
      <c r="B250" s="54" t="s">
        <v>75</v>
      </c>
      <c r="C250" s="1"/>
      <c r="D250" s="1"/>
      <c r="E250" s="55" t="s">
        <v>606</v>
      </c>
      <c r="F250" s="1"/>
      <c r="G250" s="1"/>
      <c r="H250" s="46"/>
      <c r="I250" s="1"/>
      <c r="J250" s="46"/>
      <c r="K250" s="1"/>
      <c r="L250" s="1"/>
      <c r="M250" s="12"/>
      <c r="N250" s="2"/>
      <c r="O250" s="2"/>
      <c r="P250" s="2"/>
      <c r="Q250" s="2"/>
    </row>
    <row r="251" ht="12.75">
      <c r="A251" s="9"/>
      <c r="B251" s="54" t="s">
        <v>77</v>
      </c>
      <c r="C251" s="1"/>
      <c r="D251" s="1"/>
      <c r="E251" s="55" t="s">
        <v>278</v>
      </c>
      <c r="F251" s="1"/>
      <c r="G251" s="1"/>
      <c r="H251" s="46"/>
      <c r="I251" s="1"/>
      <c r="J251" s="46"/>
      <c r="K251" s="1"/>
      <c r="L251" s="1"/>
      <c r="M251" s="12"/>
      <c r="N251" s="2"/>
      <c r="O251" s="2"/>
      <c r="P251" s="2"/>
      <c r="Q251" s="2"/>
    </row>
    <row r="252" thickBot="1" ht="12.75">
      <c r="A252" s="9"/>
      <c r="B252" s="56" t="s">
        <v>79</v>
      </c>
      <c r="C252" s="29"/>
      <c r="D252" s="29"/>
      <c r="E252" s="57" t="s">
        <v>80</v>
      </c>
      <c r="F252" s="29"/>
      <c r="G252" s="29"/>
      <c r="H252" s="58"/>
      <c r="I252" s="29"/>
      <c r="J252" s="58"/>
      <c r="K252" s="29"/>
      <c r="L252" s="29"/>
      <c r="M252" s="12"/>
      <c r="N252" s="2"/>
      <c r="O252" s="2"/>
      <c r="P252" s="2"/>
      <c r="Q252" s="2"/>
    </row>
    <row r="253" thickTop="1" thickBot="1" ht="25" customHeight="1">
      <c r="A253" s="9"/>
      <c r="B253" s="1"/>
      <c r="C253" s="63">
        <v>8</v>
      </c>
      <c r="D253" s="1"/>
      <c r="E253" s="63" t="s">
        <v>138</v>
      </c>
      <c r="F253" s="1"/>
      <c r="G253" s="64" t="s">
        <v>127</v>
      </c>
      <c r="H253" s="65">
        <f>J233+J238+J243+J248</f>
        <v>0</v>
      </c>
      <c r="I253" s="64" t="s">
        <v>128</v>
      </c>
      <c r="J253" s="66">
        <f>(L253-H253)</f>
        <v>0</v>
      </c>
      <c r="K253" s="64" t="s">
        <v>129</v>
      </c>
      <c r="L253" s="67">
        <f>L233+L238+L243+L248</f>
        <v>0</v>
      </c>
      <c r="M253" s="12"/>
      <c r="N253" s="2"/>
      <c r="O253" s="2"/>
      <c r="P253" s="2"/>
      <c r="Q253" s="39">
        <f>0+Q233+Q238+Q243+Q248</f>
        <v>0</v>
      </c>
      <c r="R253" s="26">
        <f>0+R233+R238+R243+R248</f>
        <v>0</v>
      </c>
      <c r="S253" s="68">
        <f>Q253*(1+J253)+R253</f>
        <v>0</v>
      </c>
    </row>
    <row r="254" thickTop="1" thickBot="1" ht="25" customHeight="1">
      <c r="A254" s="9"/>
      <c r="B254" s="69"/>
      <c r="C254" s="69"/>
      <c r="D254" s="69"/>
      <c r="E254" s="69"/>
      <c r="F254" s="69"/>
      <c r="G254" s="70" t="s">
        <v>130</v>
      </c>
      <c r="H254" s="71">
        <f>J233+J238+J243+J248</f>
        <v>0</v>
      </c>
      <c r="I254" s="70" t="s">
        <v>131</v>
      </c>
      <c r="J254" s="72">
        <f>0+J253</f>
        <v>0</v>
      </c>
      <c r="K254" s="70" t="s">
        <v>132</v>
      </c>
      <c r="L254" s="73">
        <f>L233+L238+L243+L248</f>
        <v>0</v>
      </c>
      <c r="M254" s="12"/>
      <c r="N254" s="2"/>
      <c r="O254" s="2"/>
      <c r="P254" s="2"/>
      <c r="Q254" s="2"/>
    </row>
    <row r="255" ht="40" customHeight="1">
      <c r="A255" s="9"/>
      <c r="B255" s="78" t="s">
        <v>279</v>
      </c>
      <c r="C255" s="1"/>
      <c r="D255" s="1"/>
      <c r="E255" s="1"/>
      <c r="F255" s="1"/>
      <c r="G255" s="1"/>
      <c r="H255" s="46"/>
      <c r="I255" s="1"/>
      <c r="J255" s="46"/>
      <c r="K255" s="1"/>
      <c r="L255" s="1"/>
      <c r="M255" s="12"/>
      <c r="N255" s="2"/>
      <c r="O255" s="2"/>
      <c r="P255" s="2"/>
      <c r="Q255" s="2"/>
    </row>
    <row r="256" ht="12.75">
      <c r="A256" s="9"/>
      <c r="B256" s="47">
        <v>43</v>
      </c>
      <c r="C256" s="48" t="s">
        <v>607</v>
      </c>
      <c r="D256" s="48" t="s">
        <v>3</v>
      </c>
      <c r="E256" s="48" t="s">
        <v>608</v>
      </c>
      <c r="F256" s="48" t="s">
        <v>3</v>
      </c>
      <c r="G256" s="49" t="s">
        <v>169</v>
      </c>
      <c r="H256" s="50">
        <v>16</v>
      </c>
      <c r="I256" s="24">
        <f>ROUND(0,2)</f>
        <v>0</v>
      </c>
      <c r="J256" s="51">
        <f>ROUND(I256*H256,2)</f>
        <v>0</v>
      </c>
      <c r="K256" s="52">
        <v>0.20999999999999999</v>
      </c>
      <c r="L256" s="53">
        <f>IF(ISNUMBER(K256),ROUND(J256*(K256+1),2),0)</f>
        <v>0</v>
      </c>
      <c r="M256" s="12"/>
      <c r="N256" s="2"/>
      <c r="O256" s="2"/>
      <c r="P256" s="2"/>
      <c r="Q256" s="39">
        <f>IF(ISNUMBER(K256),IF(H256&gt;0,IF(I256&gt;0,J256,0),0),0)</f>
        <v>0</v>
      </c>
      <c r="R256" s="26">
        <f>IF(ISNUMBER(K256)=FALSE,J256,0)</f>
        <v>0</v>
      </c>
    </row>
    <row r="257" ht="12.75">
      <c r="A257" s="9"/>
      <c r="B257" s="54" t="s">
        <v>73</v>
      </c>
      <c r="C257" s="1"/>
      <c r="D257" s="1"/>
      <c r="E257" s="55" t="s">
        <v>609</v>
      </c>
      <c r="F257" s="1"/>
      <c r="G257" s="1"/>
      <c r="H257" s="46"/>
      <c r="I257" s="1"/>
      <c r="J257" s="46"/>
      <c r="K257" s="1"/>
      <c r="L257" s="1"/>
      <c r="M257" s="12"/>
      <c r="N257" s="2"/>
      <c r="O257" s="2"/>
      <c r="P257" s="2"/>
      <c r="Q257" s="2"/>
    </row>
    <row r="258" ht="12.75">
      <c r="A258" s="9"/>
      <c r="B258" s="54" t="s">
        <v>75</v>
      </c>
      <c r="C258" s="1"/>
      <c r="D258" s="1"/>
      <c r="E258" s="55" t="s">
        <v>610</v>
      </c>
      <c r="F258" s="1"/>
      <c r="G258" s="1"/>
      <c r="H258" s="46"/>
      <c r="I258" s="1"/>
      <c r="J258" s="46"/>
      <c r="K258" s="1"/>
      <c r="L258" s="1"/>
      <c r="M258" s="12"/>
      <c r="N258" s="2"/>
      <c r="O258" s="2"/>
      <c r="P258" s="2"/>
      <c r="Q258" s="2"/>
    </row>
    <row r="259" ht="12.75">
      <c r="A259" s="9"/>
      <c r="B259" s="54" t="s">
        <v>77</v>
      </c>
      <c r="C259" s="1"/>
      <c r="D259" s="1"/>
      <c r="E259" s="55" t="s">
        <v>611</v>
      </c>
      <c r="F259" s="1"/>
      <c r="G259" s="1"/>
      <c r="H259" s="46"/>
      <c r="I259" s="1"/>
      <c r="J259" s="46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6" t="s">
        <v>79</v>
      </c>
      <c r="C260" s="29"/>
      <c r="D260" s="29"/>
      <c r="E260" s="57" t="s">
        <v>80</v>
      </c>
      <c r="F260" s="29"/>
      <c r="G260" s="29"/>
      <c r="H260" s="58"/>
      <c r="I260" s="29"/>
      <c r="J260" s="58"/>
      <c r="K260" s="29"/>
      <c r="L260" s="29"/>
      <c r="M260" s="12"/>
      <c r="N260" s="2"/>
      <c r="O260" s="2"/>
      <c r="P260" s="2"/>
      <c r="Q260" s="2"/>
    </row>
    <row r="261" thickTop="1" ht="12.75">
      <c r="A261" s="9"/>
      <c r="B261" s="47">
        <v>44</v>
      </c>
      <c r="C261" s="48" t="s">
        <v>494</v>
      </c>
      <c r="D261" s="48" t="s">
        <v>3</v>
      </c>
      <c r="E261" s="48" t="s">
        <v>495</v>
      </c>
      <c r="F261" s="48" t="s">
        <v>3</v>
      </c>
      <c r="G261" s="49" t="s">
        <v>103</v>
      </c>
      <c r="H261" s="59">
        <v>22</v>
      </c>
      <c r="I261" s="33">
        <f>ROUND(0,2)</f>
        <v>0</v>
      </c>
      <c r="J261" s="60">
        <f>ROUND(I261*H261,2)</f>
        <v>0</v>
      </c>
      <c r="K261" s="61">
        <v>0.20999999999999999</v>
      </c>
      <c r="L261" s="62">
        <f>IF(ISNUMBER(K261),ROUND(J261*(K261+1),2),0)</f>
        <v>0</v>
      </c>
      <c r="M261" s="12"/>
      <c r="N261" s="2"/>
      <c r="O261" s="2"/>
      <c r="P261" s="2"/>
      <c r="Q261" s="39">
        <f>IF(ISNUMBER(K261),IF(H261&gt;0,IF(I261&gt;0,J261,0),0),0)</f>
        <v>0</v>
      </c>
      <c r="R261" s="26">
        <f>IF(ISNUMBER(K261)=FALSE,J261,0)</f>
        <v>0</v>
      </c>
    </row>
    <row r="262" ht="12.75">
      <c r="A262" s="9"/>
      <c r="B262" s="54" t="s">
        <v>73</v>
      </c>
      <c r="C262" s="1"/>
      <c r="D262" s="1"/>
      <c r="E262" s="55" t="s">
        <v>356</v>
      </c>
      <c r="F262" s="1"/>
      <c r="G262" s="1"/>
      <c r="H262" s="46"/>
      <c r="I262" s="1"/>
      <c r="J262" s="46"/>
      <c r="K262" s="1"/>
      <c r="L262" s="1"/>
      <c r="M262" s="12"/>
      <c r="N262" s="2"/>
      <c r="O262" s="2"/>
      <c r="P262" s="2"/>
      <c r="Q262" s="2"/>
    </row>
    <row r="263" ht="12.75">
      <c r="A263" s="9"/>
      <c r="B263" s="54" t="s">
        <v>75</v>
      </c>
      <c r="C263" s="1"/>
      <c r="D263" s="1"/>
      <c r="E263" s="55" t="s">
        <v>612</v>
      </c>
      <c r="F263" s="1"/>
      <c r="G263" s="1"/>
      <c r="H263" s="46"/>
      <c r="I263" s="1"/>
      <c r="J263" s="46"/>
      <c r="K263" s="1"/>
      <c r="L263" s="1"/>
      <c r="M263" s="12"/>
      <c r="N263" s="2"/>
      <c r="O263" s="2"/>
      <c r="P263" s="2"/>
      <c r="Q263" s="2"/>
    </row>
    <row r="264" ht="12.75">
      <c r="A264" s="9"/>
      <c r="B264" s="54" t="s">
        <v>77</v>
      </c>
      <c r="C264" s="1"/>
      <c r="D264" s="1"/>
      <c r="E264" s="55" t="s">
        <v>497</v>
      </c>
      <c r="F264" s="1"/>
      <c r="G264" s="1"/>
      <c r="H264" s="46"/>
      <c r="I264" s="1"/>
      <c r="J264" s="46"/>
      <c r="K264" s="1"/>
      <c r="L264" s="1"/>
      <c r="M264" s="12"/>
      <c r="N264" s="2"/>
      <c r="O264" s="2"/>
      <c r="P264" s="2"/>
      <c r="Q264" s="2"/>
    </row>
    <row r="265" thickBot="1" ht="12.75">
      <c r="A265" s="9"/>
      <c r="B265" s="56" t="s">
        <v>79</v>
      </c>
      <c r="C265" s="29"/>
      <c r="D265" s="29"/>
      <c r="E265" s="57" t="s">
        <v>80</v>
      </c>
      <c r="F265" s="29"/>
      <c r="G265" s="29"/>
      <c r="H265" s="58"/>
      <c r="I265" s="29"/>
      <c r="J265" s="58"/>
      <c r="K265" s="29"/>
      <c r="L265" s="29"/>
      <c r="M265" s="12"/>
      <c r="N265" s="2"/>
      <c r="O265" s="2"/>
      <c r="P265" s="2"/>
      <c r="Q265" s="2"/>
    </row>
    <row r="266" thickTop="1" ht="12.75">
      <c r="A266" s="9"/>
      <c r="B266" s="47">
        <v>45</v>
      </c>
      <c r="C266" s="48" t="s">
        <v>498</v>
      </c>
      <c r="D266" s="48" t="s">
        <v>3</v>
      </c>
      <c r="E266" s="48" t="s">
        <v>499</v>
      </c>
      <c r="F266" s="48" t="s">
        <v>3</v>
      </c>
      <c r="G266" s="49" t="s">
        <v>103</v>
      </c>
      <c r="H266" s="59">
        <v>18</v>
      </c>
      <c r="I266" s="33">
        <f>ROUND(0,2)</f>
        <v>0</v>
      </c>
      <c r="J266" s="60">
        <f>ROUND(I266*H266,2)</f>
        <v>0</v>
      </c>
      <c r="K266" s="61">
        <v>0.20999999999999999</v>
      </c>
      <c r="L266" s="62">
        <f>IF(ISNUMBER(K266),ROUND(J266*(K266+1),2),0)</f>
        <v>0</v>
      </c>
      <c r="M266" s="12"/>
      <c r="N266" s="2"/>
      <c r="O266" s="2"/>
      <c r="P266" s="2"/>
      <c r="Q266" s="39">
        <f>IF(ISNUMBER(K266),IF(H266&gt;0,IF(I266&gt;0,J266,0),0),0)</f>
        <v>0</v>
      </c>
      <c r="R266" s="26">
        <f>IF(ISNUMBER(K266)=FALSE,J266,0)</f>
        <v>0</v>
      </c>
    </row>
    <row r="267" ht="12.75">
      <c r="A267" s="9"/>
      <c r="B267" s="54" t="s">
        <v>73</v>
      </c>
      <c r="C267" s="1"/>
      <c r="D267" s="1"/>
      <c r="E267" s="55" t="s">
        <v>609</v>
      </c>
      <c r="F267" s="1"/>
      <c r="G267" s="1"/>
      <c r="H267" s="46"/>
      <c r="I267" s="1"/>
      <c r="J267" s="46"/>
      <c r="K267" s="1"/>
      <c r="L267" s="1"/>
      <c r="M267" s="12"/>
      <c r="N267" s="2"/>
      <c r="O267" s="2"/>
      <c r="P267" s="2"/>
      <c r="Q267" s="2"/>
    </row>
    <row r="268" ht="12.75">
      <c r="A268" s="9"/>
      <c r="B268" s="54" t="s">
        <v>75</v>
      </c>
      <c r="C268" s="1"/>
      <c r="D268" s="1"/>
      <c r="E268" s="55" t="s">
        <v>292</v>
      </c>
      <c r="F268" s="1"/>
      <c r="G268" s="1"/>
      <c r="H268" s="46"/>
      <c r="I268" s="1"/>
      <c r="J268" s="46"/>
      <c r="K268" s="1"/>
      <c r="L268" s="1"/>
      <c r="M268" s="12"/>
      <c r="N268" s="2"/>
      <c r="O268" s="2"/>
      <c r="P268" s="2"/>
      <c r="Q268" s="2"/>
    </row>
    <row r="269" ht="12.75">
      <c r="A269" s="9"/>
      <c r="B269" s="54" t="s">
        <v>77</v>
      </c>
      <c r="C269" s="1"/>
      <c r="D269" s="1"/>
      <c r="E269" s="55" t="s">
        <v>502</v>
      </c>
      <c r="F269" s="1"/>
      <c r="G269" s="1"/>
      <c r="H269" s="46"/>
      <c r="I269" s="1"/>
      <c r="J269" s="46"/>
      <c r="K269" s="1"/>
      <c r="L269" s="1"/>
      <c r="M269" s="12"/>
      <c r="N269" s="2"/>
      <c r="O269" s="2"/>
      <c r="P269" s="2"/>
      <c r="Q269" s="2"/>
    </row>
    <row r="270" thickBot="1" ht="12.75">
      <c r="A270" s="9"/>
      <c r="B270" s="56" t="s">
        <v>79</v>
      </c>
      <c r="C270" s="29"/>
      <c r="D270" s="29"/>
      <c r="E270" s="57" t="s">
        <v>80</v>
      </c>
      <c r="F270" s="29"/>
      <c r="G270" s="29"/>
      <c r="H270" s="58"/>
      <c r="I270" s="29"/>
      <c r="J270" s="58"/>
      <c r="K270" s="29"/>
      <c r="L270" s="29"/>
      <c r="M270" s="12"/>
      <c r="N270" s="2"/>
      <c r="O270" s="2"/>
      <c r="P270" s="2"/>
      <c r="Q270" s="2"/>
    </row>
    <row r="271" thickTop="1" ht="12.75">
      <c r="A271" s="9"/>
      <c r="B271" s="47">
        <v>46</v>
      </c>
      <c r="C271" s="48" t="s">
        <v>613</v>
      </c>
      <c r="D271" s="48" t="s">
        <v>3</v>
      </c>
      <c r="E271" s="48" t="s">
        <v>614</v>
      </c>
      <c r="F271" s="48" t="s">
        <v>3</v>
      </c>
      <c r="G271" s="49" t="s">
        <v>103</v>
      </c>
      <c r="H271" s="59">
        <v>3</v>
      </c>
      <c r="I271" s="33">
        <f>ROUND(0,2)</f>
        <v>0</v>
      </c>
      <c r="J271" s="60">
        <f>ROUND(I271*H271,2)</f>
        <v>0</v>
      </c>
      <c r="K271" s="61">
        <v>0.20999999999999999</v>
      </c>
      <c r="L271" s="62">
        <f>IF(ISNUMBER(K271),ROUND(J271*(K271+1),2),0)</f>
        <v>0</v>
      </c>
      <c r="M271" s="12"/>
      <c r="N271" s="2"/>
      <c r="O271" s="2"/>
      <c r="P271" s="2"/>
      <c r="Q271" s="39">
        <f>IF(ISNUMBER(K271),IF(H271&gt;0,IF(I271&gt;0,J271,0),0),0)</f>
        <v>0</v>
      </c>
      <c r="R271" s="26">
        <f>IF(ISNUMBER(K271)=FALSE,J271,0)</f>
        <v>0</v>
      </c>
    </row>
    <row r="272" ht="12.75">
      <c r="A272" s="9"/>
      <c r="B272" s="54" t="s">
        <v>73</v>
      </c>
      <c r="C272" s="1"/>
      <c r="D272" s="1"/>
      <c r="E272" s="55" t="s">
        <v>356</v>
      </c>
      <c r="F272" s="1"/>
      <c r="G272" s="1"/>
      <c r="H272" s="46"/>
      <c r="I272" s="1"/>
      <c r="J272" s="46"/>
      <c r="K272" s="1"/>
      <c r="L272" s="1"/>
      <c r="M272" s="12"/>
      <c r="N272" s="2"/>
      <c r="O272" s="2"/>
      <c r="P272" s="2"/>
      <c r="Q272" s="2"/>
    </row>
    <row r="273" ht="12.75">
      <c r="A273" s="9"/>
      <c r="B273" s="54" t="s">
        <v>75</v>
      </c>
      <c r="C273" s="1"/>
      <c r="D273" s="1"/>
      <c r="E273" s="55" t="s">
        <v>615</v>
      </c>
      <c r="F273" s="1"/>
      <c r="G273" s="1"/>
      <c r="H273" s="46"/>
      <c r="I273" s="1"/>
      <c r="J273" s="46"/>
      <c r="K273" s="1"/>
      <c r="L273" s="1"/>
      <c r="M273" s="12"/>
      <c r="N273" s="2"/>
      <c r="O273" s="2"/>
      <c r="P273" s="2"/>
      <c r="Q273" s="2"/>
    </row>
    <row r="274" ht="12.75">
      <c r="A274" s="9"/>
      <c r="B274" s="54" t="s">
        <v>77</v>
      </c>
      <c r="C274" s="1"/>
      <c r="D274" s="1"/>
      <c r="E274" s="55" t="s">
        <v>288</v>
      </c>
      <c r="F274" s="1"/>
      <c r="G274" s="1"/>
      <c r="H274" s="46"/>
      <c r="I274" s="1"/>
      <c r="J274" s="46"/>
      <c r="K274" s="1"/>
      <c r="L274" s="1"/>
      <c r="M274" s="12"/>
      <c r="N274" s="2"/>
      <c r="O274" s="2"/>
      <c r="P274" s="2"/>
      <c r="Q274" s="2"/>
    </row>
    <row r="275" thickBot="1" ht="12.75">
      <c r="A275" s="9"/>
      <c r="B275" s="56" t="s">
        <v>79</v>
      </c>
      <c r="C275" s="29"/>
      <c r="D275" s="29"/>
      <c r="E275" s="57" t="s">
        <v>80</v>
      </c>
      <c r="F275" s="29"/>
      <c r="G275" s="29"/>
      <c r="H275" s="58"/>
      <c r="I275" s="29"/>
      <c r="J275" s="58"/>
      <c r="K275" s="29"/>
      <c r="L275" s="29"/>
      <c r="M275" s="12"/>
      <c r="N275" s="2"/>
      <c r="O275" s="2"/>
      <c r="P275" s="2"/>
      <c r="Q275" s="2"/>
    </row>
    <row r="276" thickTop="1" ht="12.75">
      <c r="A276" s="9"/>
      <c r="B276" s="47">
        <v>47</v>
      </c>
      <c r="C276" s="48" t="s">
        <v>303</v>
      </c>
      <c r="D276" s="48" t="s">
        <v>3</v>
      </c>
      <c r="E276" s="48" t="s">
        <v>304</v>
      </c>
      <c r="F276" s="48" t="s">
        <v>3</v>
      </c>
      <c r="G276" s="49" t="s">
        <v>214</v>
      </c>
      <c r="H276" s="59">
        <v>781.96799999999996</v>
      </c>
      <c r="I276" s="33">
        <f>ROUND(0,2)</f>
        <v>0</v>
      </c>
      <c r="J276" s="60">
        <f>ROUND(I276*H276,2)</f>
        <v>0</v>
      </c>
      <c r="K276" s="61">
        <v>0.20999999999999999</v>
      </c>
      <c r="L276" s="62">
        <f>IF(ISNUMBER(K276),ROUND(J276*(K276+1),2),0)</f>
        <v>0</v>
      </c>
      <c r="M276" s="12"/>
      <c r="N276" s="2"/>
      <c r="O276" s="2"/>
      <c r="P276" s="2"/>
      <c r="Q276" s="39">
        <f>IF(ISNUMBER(K276),IF(H276&gt;0,IF(I276&gt;0,J276,0),0),0)</f>
        <v>0</v>
      </c>
      <c r="R276" s="26">
        <f>IF(ISNUMBER(K276)=FALSE,J276,0)</f>
        <v>0</v>
      </c>
    </row>
    <row r="277" ht="12.75">
      <c r="A277" s="9"/>
      <c r="B277" s="54" t="s">
        <v>73</v>
      </c>
      <c r="C277" s="1"/>
      <c r="D277" s="1"/>
      <c r="E277" s="55" t="s">
        <v>356</v>
      </c>
      <c r="F277" s="1"/>
      <c r="G277" s="1"/>
      <c r="H277" s="46"/>
      <c r="I277" s="1"/>
      <c r="J277" s="46"/>
      <c r="K277" s="1"/>
      <c r="L277" s="1"/>
      <c r="M277" s="12"/>
      <c r="N277" s="2"/>
      <c r="O277" s="2"/>
      <c r="P277" s="2"/>
      <c r="Q277" s="2"/>
    </row>
    <row r="278" ht="12.75">
      <c r="A278" s="9"/>
      <c r="B278" s="54" t="s">
        <v>75</v>
      </c>
      <c r="C278" s="1"/>
      <c r="D278" s="1"/>
      <c r="E278" s="55" t="s">
        <v>616</v>
      </c>
      <c r="F278" s="1"/>
      <c r="G278" s="1"/>
      <c r="H278" s="46"/>
      <c r="I278" s="1"/>
      <c r="J278" s="46"/>
      <c r="K278" s="1"/>
      <c r="L278" s="1"/>
      <c r="M278" s="12"/>
      <c r="N278" s="2"/>
      <c r="O278" s="2"/>
      <c r="P278" s="2"/>
      <c r="Q278" s="2"/>
    </row>
    <row r="279" ht="12.75">
      <c r="A279" s="9"/>
      <c r="B279" s="54" t="s">
        <v>77</v>
      </c>
      <c r="C279" s="1"/>
      <c r="D279" s="1"/>
      <c r="E279" s="55" t="s">
        <v>306</v>
      </c>
      <c r="F279" s="1"/>
      <c r="G279" s="1"/>
      <c r="H279" s="46"/>
      <c r="I279" s="1"/>
      <c r="J279" s="46"/>
      <c r="K279" s="1"/>
      <c r="L279" s="1"/>
      <c r="M279" s="12"/>
      <c r="N279" s="2"/>
      <c r="O279" s="2"/>
      <c r="P279" s="2"/>
      <c r="Q279" s="2"/>
    </row>
    <row r="280" thickBot="1" ht="12.75">
      <c r="A280" s="9"/>
      <c r="B280" s="56" t="s">
        <v>79</v>
      </c>
      <c r="C280" s="29"/>
      <c r="D280" s="29"/>
      <c r="E280" s="57" t="s">
        <v>80</v>
      </c>
      <c r="F280" s="29"/>
      <c r="G280" s="29"/>
      <c r="H280" s="58"/>
      <c r="I280" s="29"/>
      <c r="J280" s="58"/>
      <c r="K280" s="29"/>
      <c r="L280" s="29"/>
      <c r="M280" s="12"/>
      <c r="N280" s="2"/>
      <c r="O280" s="2"/>
      <c r="P280" s="2"/>
      <c r="Q280" s="2"/>
    </row>
    <row r="281" thickTop="1" ht="12.75">
      <c r="A281" s="9"/>
      <c r="B281" s="47">
        <v>48</v>
      </c>
      <c r="C281" s="48" t="s">
        <v>504</v>
      </c>
      <c r="D281" s="48" t="s">
        <v>3</v>
      </c>
      <c r="E281" s="48" t="s">
        <v>505</v>
      </c>
      <c r="F281" s="48" t="s">
        <v>3</v>
      </c>
      <c r="G281" s="49" t="s">
        <v>214</v>
      </c>
      <c r="H281" s="59">
        <v>781.96799999999996</v>
      </c>
      <c r="I281" s="33">
        <f>ROUND(0,2)</f>
        <v>0</v>
      </c>
      <c r="J281" s="60">
        <f>ROUND(I281*H281,2)</f>
        <v>0</v>
      </c>
      <c r="K281" s="61">
        <v>0.20999999999999999</v>
      </c>
      <c r="L281" s="62">
        <f>IF(ISNUMBER(K281),ROUND(J281*(K281+1),2),0)</f>
        <v>0</v>
      </c>
      <c r="M281" s="12"/>
      <c r="N281" s="2"/>
      <c r="O281" s="2"/>
      <c r="P281" s="2"/>
      <c r="Q281" s="39">
        <f>IF(ISNUMBER(K281),IF(H281&gt;0,IF(I281&gt;0,J281,0),0),0)</f>
        <v>0</v>
      </c>
      <c r="R281" s="26">
        <f>IF(ISNUMBER(K281)=FALSE,J281,0)</f>
        <v>0</v>
      </c>
    </row>
    <row r="282" ht="12.75">
      <c r="A282" s="9"/>
      <c r="B282" s="54" t="s">
        <v>73</v>
      </c>
      <c r="C282" s="1"/>
      <c r="D282" s="1"/>
      <c r="E282" s="55" t="s">
        <v>356</v>
      </c>
      <c r="F282" s="1"/>
      <c r="G282" s="1"/>
      <c r="H282" s="46"/>
      <c r="I282" s="1"/>
      <c r="J282" s="46"/>
      <c r="K282" s="1"/>
      <c r="L282" s="1"/>
      <c r="M282" s="12"/>
      <c r="N282" s="2"/>
      <c r="O282" s="2"/>
      <c r="P282" s="2"/>
      <c r="Q282" s="2"/>
    </row>
    <row r="283" ht="12.75">
      <c r="A283" s="9"/>
      <c r="B283" s="54" t="s">
        <v>75</v>
      </c>
      <c r="C283" s="1"/>
      <c r="D283" s="1"/>
      <c r="E283" s="55" t="s">
        <v>617</v>
      </c>
      <c r="F283" s="1"/>
      <c r="G283" s="1"/>
      <c r="H283" s="46"/>
      <c r="I283" s="1"/>
      <c r="J283" s="46"/>
      <c r="K283" s="1"/>
      <c r="L283" s="1"/>
      <c r="M283" s="12"/>
      <c r="N283" s="2"/>
      <c r="O283" s="2"/>
      <c r="P283" s="2"/>
      <c r="Q283" s="2"/>
    </row>
    <row r="284" ht="12.75">
      <c r="A284" s="9"/>
      <c r="B284" s="54" t="s">
        <v>77</v>
      </c>
      <c r="C284" s="1"/>
      <c r="D284" s="1"/>
      <c r="E284" s="55" t="s">
        <v>306</v>
      </c>
      <c r="F284" s="1"/>
      <c r="G284" s="1"/>
      <c r="H284" s="46"/>
      <c r="I284" s="1"/>
      <c r="J284" s="46"/>
      <c r="K284" s="1"/>
      <c r="L284" s="1"/>
      <c r="M284" s="12"/>
      <c r="N284" s="2"/>
      <c r="O284" s="2"/>
      <c r="P284" s="2"/>
      <c r="Q284" s="2"/>
    </row>
    <row r="285" thickBot="1" ht="12.75">
      <c r="A285" s="9"/>
      <c r="B285" s="56" t="s">
        <v>79</v>
      </c>
      <c r="C285" s="29"/>
      <c r="D285" s="29"/>
      <c r="E285" s="57" t="s">
        <v>80</v>
      </c>
      <c r="F285" s="29"/>
      <c r="G285" s="29"/>
      <c r="H285" s="58"/>
      <c r="I285" s="29"/>
      <c r="J285" s="58"/>
      <c r="K285" s="29"/>
      <c r="L285" s="29"/>
      <c r="M285" s="12"/>
      <c r="N285" s="2"/>
      <c r="O285" s="2"/>
      <c r="P285" s="2"/>
      <c r="Q285" s="2"/>
    </row>
    <row r="286" thickTop="1" ht="12.75">
      <c r="A286" s="9"/>
      <c r="B286" s="47">
        <v>49</v>
      </c>
      <c r="C286" s="48" t="s">
        <v>618</v>
      </c>
      <c r="D286" s="48" t="s">
        <v>3</v>
      </c>
      <c r="E286" s="48" t="s">
        <v>619</v>
      </c>
      <c r="F286" s="48" t="s">
        <v>3</v>
      </c>
      <c r="G286" s="49" t="s">
        <v>169</v>
      </c>
      <c r="H286" s="59">
        <v>927</v>
      </c>
      <c r="I286" s="33">
        <f>ROUND(0,2)</f>
        <v>0</v>
      </c>
      <c r="J286" s="60">
        <f>ROUND(I286*H286,2)</f>
        <v>0</v>
      </c>
      <c r="K286" s="61">
        <v>0.20999999999999999</v>
      </c>
      <c r="L286" s="62">
        <f>IF(ISNUMBER(K286),ROUND(J286*(K286+1),2),0)</f>
        <v>0</v>
      </c>
      <c r="M286" s="12"/>
      <c r="N286" s="2"/>
      <c r="O286" s="2"/>
      <c r="P286" s="2"/>
      <c r="Q286" s="39">
        <f>IF(ISNUMBER(K286),IF(H286&gt;0,IF(I286&gt;0,J286,0),0),0)</f>
        <v>0</v>
      </c>
      <c r="R286" s="26">
        <f>IF(ISNUMBER(K286)=FALSE,J286,0)</f>
        <v>0</v>
      </c>
    </row>
    <row r="287" ht="12.75">
      <c r="A287" s="9"/>
      <c r="B287" s="54" t="s">
        <v>73</v>
      </c>
      <c r="C287" s="1"/>
      <c r="D287" s="1"/>
      <c r="E287" s="55" t="s">
        <v>620</v>
      </c>
      <c r="F287" s="1"/>
      <c r="G287" s="1"/>
      <c r="H287" s="46"/>
      <c r="I287" s="1"/>
      <c r="J287" s="46"/>
      <c r="K287" s="1"/>
      <c r="L287" s="1"/>
      <c r="M287" s="12"/>
      <c r="N287" s="2"/>
      <c r="O287" s="2"/>
      <c r="P287" s="2"/>
      <c r="Q287" s="2"/>
    </row>
    <row r="288" ht="12.75">
      <c r="A288" s="9"/>
      <c r="B288" s="54" t="s">
        <v>75</v>
      </c>
      <c r="C288" s="1"/>
      <c r="D288" s="1"/>
      <c r="E288" s="55" t="s">
        <v>621</v>
      </c>
      <c r="F288" s="1"/>
      <c r="G288" s="1"/>
      <c r="H288" s="46"/>
      <c r="I288" s="1"/>
      <c r="J288" s="46"/>
      <c r="K288" s="1"/>
      <c r="L288" s="1"/>
      <c r="M288" s="12"/>
      <c r="N288" s="2"/>
      <c r="O288" s="2"/>
      <c r="P288" s="2"/>
      <c r="Q288" s="2"/>
    </row>
    <row r="289" ht="12.75">
      <c r="A289" s="9"/>
      <c r="B289" s="54" t="s">
        <v>77</v>
      </c>
      <c r="C289" s="1"/>
      <c r="D289" s="1"/>
      <c r="E289" s="55" t="s">
        <v>313</v>
      </c>
      <c r="F289" s="1"/>
      <c r="G289" s="1"/>
      <c r="H289" s="46"/>
      <c r="I289" s="1"/>
      <c r="J289" s="46"/>
      <c r="K289" s="1"/>
      <c r="L289" s="1"/>
      <c r="M289" s="12"/>
      <c r="N289" s="2"/>
      <c r="O289" s="2"/>
      <c r="P289" s="2"/>
      <c r="Q289" s="2"/>
    </row>
    <row r="290" thickBot="1" ht="12.75">
      <c r="A290" s="9"/>
      <c r="B290" s="56" t="s">
        <v>79</v>
      </c>
      <c r="C290" s="29"/>
      <c r="D290" s="29"/>
      <c r="E290" s="57" t="s">
        <v>80</v>
      </c>
      <c r="F290" s="29"/>
      <c r="G290" s="29"/>
      <c r="H290" s="58"/>
      <c r="I290" s="29"/>
      <c r="J290" s="58"/>
      <c r="K290" s="29"/>
      <c r="L290" s="29"/>
      <c r="M290" s="12"/>
      <c r="N290" s="2"/>
      <c r="O290" s="2"/>
      <c r="P290" s="2"/>
      <c r="Q290" s="2"/>
    </row>
    <row r="291" thickTop="1" ht="12.75">
      <c r="A291" s="9"/>
      <c r="B291" s="47">
        <v>50</v>
      </c>
      <c r="C291" s="48" t="s">
        <v>622</v>
      </c>
      <c r="D291" s="48" t="s">
        <v>3</v>
      </c>
      <c r="E291" s="48" t="s">
        <v>623</v>
      </c>
      <c r="F291" s="48" t="s">
        <v>3</v>
      </c>
      <c r="G291" s="49" t="s">
        <v>169</v>
      </c>
      <c r="H291" s="59">
        <v>33</v>
      </c>
      <c r="I291" s="33">
        <f>ROUND(0,2)</f>
        <v>0</v>
      </c>
      <c r="J291" s="60">
        <f>ROUND(I291*H291,2)</f>
        <v>0</v>
      </c>
      <c r="K291" s="61">
        <v>0.20999999999999999</v>
      </c>
      <c r="L291" s="62">
        <f>IF(ISNUMBER(K291),ROUND(J291*(K291+1),2),0)</f>
        <v>0</v>
      </c>
      <c r="M291" s="12"/>
      <c r="N291" s="2"/>
      <c r="O291" s="2"/>
      <c r="P291" s="2"/>
      <c r="Q291" s="39">
        <f>IF(ISNUMBER(K291),IF(H291&gt;0,IF(I291&gt;0,J291,0),0),0)</f>
        <v>0</v>
      </c>
      <c r="R291" s="26">
        <f>IF(ISNUMBER(K291)=FALSE,J291,0)</f>
        <v>0</v>
      </c>
    </row>
    <row r="292" ht="12.75">
      <c r="A292" s="9"/>
      <c r="B292" s="54" t="s">
        <v>73</v>
      </c>
      <c r="C292" s="1"/>
      <c r="D292" s="1"/>
      <c r="E292" s="55" t="s">
        <v>624</v>
      </c>
      <c r="F292" s="1"/>
      <c r="G292" s="1"/>
      <c r="H292" s="46"/>
      <c r="I292" s="1"/>
      <c r="J292" s="46"/>
      <c r="K292" s="1"/>
      <c r="L292" s="1"/>
      <c r="M292" s="12"/>
      <c r="N292" s="2"/>
      <c r="O292" s="2"/>
      <c r="P292" s="2"/>
      <c r="Q292" s="2"/>
    </row>
    <row r="293" ht="12.75">
      <c r="A293" s="9"/>
      <c r="B293" s="54" t="s">
        <v>75</v>
      </c>
      <c r="C293" s="1"/>
      <c r="D293" s="1"/>
      <c r="E293" s="55" t="s">
        <v>539</v>
      </c>
      <c r="F293" s="1"/>
      <c r="G293" s="1"/>
      <c r="H293" s="46"/>
      <c r="I293" s="1"/>
      <c r="J293" s="46"/>
      <c r="K293" s="1"/>
      <c r="L293" s="1"/>
      <c r="M293" s="12"/>
      <c r="N293" s="2"/>
      <c r="O293" s="2"/>
      <c r="P293" s="2"/>
      <c r="Q293" s="2"/>
    </row>
    <row r="294" ht="12.75">
      <c r="A294" s="9"/>
      <c r="B294" s="54" t="s">
        <v>77</v>
      </c>
      <c r="C294" s="1"/>
      <c r="D294" s="1"/>
      <c r="E294" s="55" t="s">
        <v>625</v>
      </c>
      <c r="F294" s="1"/>
      <c r="G294" s="1"/>
      <c r="H294" s="46"/>
      <c r="I294" s="1"/>
      <c r="J294" s="46"/>
      <c r="K294" s="1"/>
      <c r="L294" s="1"/>
      <c r="M294" s="12"/>
      <c r="N294" s="2"/>
      <c r="O294" s="2"/>
      <c r="P294" s="2"/>
      <c r="Q294" s="2"/>
    </row>
    <row r="295" thickBot="1" ht="12.75">
      <c r="A295" s="9"/>
      <c r="B295" s="56" t="s">
        <v>79</v>
      </c>
      <c r="C295" s="29"/>
      <c r="D295" s="29"/>
      <c r="E295" s="57" t="s">
        <v>80</v>
      </c>
      <c r="F295" s="29"/>
      <c r="G295" s="29"/>
      <c r="H295" s="58"/>
      <c r="I295" s="29"/>
      <c r="J295" s="58"/>
      <c r="K295" s="29"/>
      <c r="L295" s="29"/>
      <c r="M295" s="12"/>
      <c r="N295" s="2"/>
      <c r="O295" s="2"/>
      <c r="P295" s="2"/>
      <c r="Q295" s="2"/>
    </row>
    <row r="296" thickTop="1" ht="12.75">
      <c r="A296" s="9"/>
      <c r="B296" s="47">
        <v>51</v>
      </c>
      <c r="C296" s="48" t="s">
        <v>626</v>
      </c>
      <c r="D296" s="48" t="s">
        <v>3</v>
      </c>
      <c r="E296" s="48" t="s">
        <v>627</v>
      </c>
      <c r="F296" s="48" t="s">
        <v>3</v>
      </c>
      <c r="G296" s="49" t="s">
        <v>155</v>
      </c>
      <c r="H296" s="59">
        <v>3.9550000000000001</v>
      </c>
      <c r="I296" s="33">
        <f>ROUND(0,2)</f>
        <v>0</v>
      </c>
      <c r="J296" s="60">
        <f>ROUND(I296*H296,2)</f>
        <v>0</v>
      </c>
      <c r="K296" s="61">
        <v>0.20999999999999999</v>
      </c>
      <c r="L296" s="62">
        <f>IF(ISNUMBER(K296),ROUND(J296*(K296+1),2),0)</f>
        <v>0</v>
      </c>
      <c r="M296" s="12"/>
      <c r="N296" s="2"/>
      <c r="O296" s="2"/>
      <c r="P296" s="2"/>
      <c r="Q296" s="39">
        <f>IF(ISNUMBER(K296),IF(H296&gt;0,IF(I296&gt;0,J296,0),0),0)</f>
        <v>0</v>
      </c>
      <c r="R296" s="26">
        <f>IF(ISNUMBER(K296)=FALSE,J296,0)</f>
        <v>0</v>
      </c>
    </row>
    <row r="297" ht="12.75">
      <c r="A297" s="9"/>
      <c r="B297" s="54" t="s">
        <v>73</v>
      </c>
      <c r="C297" s="1"/>
      <c r="D297" s="1"/>
      <c r="E297" s="55" t="s">
        <v>628</v>
      </c>
      <c r="F297" s="1"/>
      <c r="G297" s="1"/>
      <c r="H297" s="46"/>
      <c r="I297" s="1"/>
      <c r="J297" s="46"/>
      <c r="K297" s="1"/>
      <c r="L297" s="1"/>
      <c r="M297" s="12"/>
      <c r="N297" s="2"/>
      <c r="O297" s="2"/>
      <c r="P297" s="2"/>
      <c r="Q297" s="2"/>
    </row>
    <row r="298" ht="12.75">
      <c r="A298" s="9"/>
      <c r="B298" s="54" t="s">
        <v>75</v>
      </c>
      <c r="C298" s="1"/>
      <c r="D298" s="1"/>
      <c r="E298" s="55" t="s">
        <v>629</v>
      </c>
      <c r="F298" s="1"/>
      <c r="G298" s="1"/>
      <c r="H298" s="46"/>
      <c r="I298" s="1"/>
      <c r="J298" s="46"/>
      <c r="K298" s="1"/>
      <c r="L298" s="1"/>
      <c r="M298" s="12"/>
      <c r="N298" s="2"/>
      <c r="O298" s="2"/>
      <c r="P298" s="2"/>
      <c r="Q298" s="2"/>
    </row>
    <row r="299" ht="12.75">
      <c r="A299" s="9"/>
      <c r="B299" s="54" t="s">
        <v>77</v>
      </c>
      <c r="C299" s="1"/>
      <c r="D299" s="1"/>
      <c r="E299" s="55" t="s">
        <v>630</v>
      </c>
      <c r="F299" s="1"/>
      <c r="G299" s="1"/>
      <c r="H299" s="46"/>
      <c r="I299" s="1"/>
      <c r="J299" s="46"/>
      <c r="K299" s="1"/>
      <c r="L299" s="1"/>
      <c r="M299" s="12"/>
      <c r="N299" s="2"/>
      <c r="O299" s="2"/>
      <c r="P299" s="2"/>
      <c r="Q299" s="2"/>
    </row>
    <row r="300" thickBot="1" ht="12.75">
      <c r="A300" s="9"/>
      <c r="B300" s="56" t="s">
        <v>79</v>
      </c>
      <c r="C300" s="29"/>
      <c r="D300" s="29"/>
      <c r="E300" s="57" t="s">
        <v>80</v>
      </c>
      <c r="F300" s="29"/>
      <c r="G300" s="29"/>
      <c r="H300" s="58"/>
      <c r="I300" s="29"/>
      <c r="J300" s="58"/>
      <c r="K300" s="29"/>
      <c r="L300" s="29"/>
      <c r="M300" s="12"/>
      <c r="N300" s="2"/>
      <c r="O300" s="2"/>
      <c r="P300" s="2"/>
      <c r="Q300" s="2"/>
    </row>
    <row r="301" thickTop="1" ht="12.75">
      <c r="A301" s="9"/>
      <c r="B301" s="47">
        <v>52</v>
      </c>
      <c r="C301" s="48" t="s">
        <v>631</v>
      </c>
      <c r="D301" s="48"/>
      <c r="E301" s="48" t="s">
        <v>632</v>
      </c>
      <c r="F301" s="48" t="s">
        <v>3</v>
      </c>
      <c r="G301" s="49" t="s">
        <v>169</v>
      </c>
      <c r="H301" s="59">
        <v>267</v>
      </c>
      <c r="I301" s="33">
        <f>ROUND(0,2)</f>
        <v>0</v>
      </c>
      <c r="J301" s="60">
        <f>ROUND(I301*H301,2)</f>
        <v>0</v>
      </c>
      <c r="K301" s="61">
        <v>0.20999999999999999</v>
      </c>
      <c r="L301" s="62">
        <f>IF(ISNUMBER(K301),ROUND(J301*(K301+1),2),0)</f>
        <v>0</v>
      </c>
      <c r="M301" s="12"/>
      <c r="N301" s="2"/>
      <c r="O301" s="2"/>
      <c r="P301" s="2"/>
      <c r="Q301" s="39">
        <f>IF(ISNUMBER(K301),IF(H301&gt;0,IF(I301&gt;0,J301,0),0),0)</f>
        <v>0</v>
      </c>
      <c r="R301" s="26">
        <f>IF(ISNUMBER(K301)=FALSE,J301,0)</f>
        <v>0</v>
      </c>
    </row>
    <row r="302" ht="12.75">
      <c r="A302" s="9"/>
      <c r="B302" s="54" t="s">
        <v>73</v>
      </c>
      <c r="C302" s="1"/>
      <c r="D302" s="1"/>
      <c r="E302" s="55" t="s">
        <v>356</v>
      </c>
      <c r="F302" s="1"/>
      <c r="G302" s="1"/>
      <c r="H302" s="46"/>
      <c r="I302" s="1"/>
      <c r="J302" s="46"/>
      <c r="K302" s="1"/>
      <c r="L302" s="1"/>
      <c r="M302" s="12"/>
      <c r="N302" s="2"/>
      <c r="O302" s="2"/>
      <c r="P302" s="2"/>
      <c r="Q302" s="2"/>
    </row>
    <row r="303" ht="12.75">
      <c r="A303" s="9"/>
      <c r="B303" s="54" t="s">
        <v>75</v>
      </c>
      <c r="C303" s="1"/>
      <c r="D303" s="1"/>
      <c r="E303" s="55" t="s">
        <v>633</v>
      </c>
      <c r="F303" s="1"/>
      <c r="G303" s="1"/>
      <c r="H303" s="46"/>
      <c r="I303" s="1"/>
      <c r="J303" s="46"/>
      <c r="K303" s="1"/>
      <c r="L303" s="1"/>
      <c r="M303" s="12"/>
      <c r="N303" s="2"/>
      <c r="O303" s="2"/>
      <c r="P303" s="2"/>
      <c r="Q303" s="2"/>
    </row>
    <row r="304" ht="12.75">
      <c r="A304" s="9"/>
      <c r="B304" s="54" t="s">
        <v>77</v>
      </c>
      <c r="C304" s="1"/>
      <c r="D304" s="1"/>
      <c r="E304" s="55" t="s">
        <v>510</v>
      </c>
      <c r="F304" s="1"/>
      <c r="G304" s="1"/>
      <c r="H304" s="46"/>
      <c r="I304" s="1"/>
      <c r="J304" s="46"/>
      <c r="K304" s="1"/>
      <c r="L304" s="1"/>
      <c r="M304" s="12"/>
      <c r="N304" s="2"/>
      <c r="O304" s="2"/>
      <c r="P304" s="2"/>
      <c r="Q304" s="2"/>
    </row>
    <row r="305" thickBot="1" ht="12.75">
      <c r="A305" s="9"/>
      <c r="B305" s="56" t="s">
        <v>79</v>
      </c>
      <c r="C305" s="29"/>
      <c r="D305" s="29"/>
      <c r="E305" s="57" t="s">
        <v>80</v>
      </c>
      <c r="F305" s="29"/>
      <c r="G305" s="29"/>
      <c r="H305" s="58"/>
      <c r="I305" s="29"/>
      <c r="J305" s="58"/>
      <c r="K305" s="29"/>
      <c r="L305" s="29"/>
      <c r="M305" s="12"/>
      <c r="N305" s="2"/>
      <c r="O305" s="2"/>
      <c r="P305" s="2"/>
      <c r="Q305" s="2"/>
    </row>
    <row r="306" thickTop="1" ht="12.75">
      <c r="A306" s="9"/>
      <c r="B306" s="47">
        <v>53</v>
      </c>
      <c r="C306" s="48" t="s">
        <v>634</v>
      </c>
      <c r="D306" s="48" t="s">
        <v>3</v>
      </c>
      <c r="E306" s="48" t="s">
        <v>635</v>
      </c>
      <c r="F306" s="48" t="s">
        <v>3</v>
      </c>
      <c r="G306" s="49" t="s">
        <v>169</v>
      </c>
      <c r="H306" s="59">
        <v>62</v>
      </c>
      <c r="I306" s="33">
        <f>ROUND(0,2)</f>
        <v>0</v>
      </c>
      <c r="J306" s="60">
        <f>ROUND(I306*H306,2)</f>
        <v>0</v>
      </c>
      <c r="K306" s="61">
        <v>0.20999999999999999</v>
      </c>
      <c r="L306" s="62">
        <f>IF(ISNUMBER(K306),ROUND(J306*(K306+1),2),0)</f>
        <v>0</v>
      </c>
      <c r="M306" s="12"/>
      <c r="N306" s="2"/>
      <c r="O306" s="2"/>
      <c r="P306" s="2"/>
      <c r="Q306" s="39">
        <f>IF(ISNUMBER(K306),IF(H306&gt;0,IF(I306&gt;0,J306,0),0),0)</f>
        <v>0</v>
      </c>
      <c r="R306" s="26">
        <f>IF(ISNUMBER(K306)=FALSE,J306,0)</f>
        <v>0</v>
      </c>
    </row>
    <row r="307" ht="12.75">
      <c r="A307" s="9"/>
      <c r="B307" s="54" t="s">
        <v>73</v>
      </c>
      <c r="C307" s="1"/>
      <c r="D307" s="1"/>
      <c r="E307" s="55" t="s">
        <v>356</v>
      </c>
      <c r="F307" s="1"/>
      <c r="G307" s="1"/>
      <c r="H307" s="46"/>
      <c r="I307" s="1"/>
      <c r="J307" s="46"/>
      <c r="K307" s="1"/>
      <c r="L307" s="1"/>
      <c r="M307" s="12"/>
      <c r="N307" s="2"/>
      <c r="O307" s="2"/>
      <c r="P307" s="2"/>
      <c r="Q307" s="2"/>
    </row>
    <row r="308" ht="12.75">
      <c r="A308" s="9"/>
      <c r="B308" s="54" t="s">
        <v>75</v>
      </c>
      <c r="C308" s="1"/>
      <c r="D308" s="1"/>
      <c r="E308" s="55" t="s">
        <v>636</v>
      </c>
      <c r="F308" s="1"/>
      <c r="G308" s="1"/>
      <c r="H308" s="46"/>
      <c r="I308" s="1"/>
      <c r="J308" s="46"/>
      <c r="K308" s="1"/>
      <c r="L308" s="1"/>
      <c r="M308" s="12"/>
      <c r="N308" s="2"/>
      <c r="O308" s="2"/>
      <c r="P308" s="2"/>
      <c r="Q308" s="2"/>
    </row>
    <row r="309" ht="12.75">
      <c r="A309" s="9"/>
      <c r="B309" s="54" t="s">
        <v>77</v>
      </c>
      <c r="C309" s="1"/>
      <c r="D309" s="1"/>
      <c r="E309" s="55" t="s">
        <v>510</v>
      </c>
      <c r="F309" s="1"/>
      <c r="G309" s="1"/>
      <c r="H309" s="46"/>
      <c r="I309" s="1"/>
      <c r="J309" s="46"/>
      <c r="K309" s="1"/>
      <c r="L309" s="1"/>
      <c r="M309" s="12"/>
      <c r="N309" s="2"/>
      <c r="O309" s="2"/>
      <c r="P309" s="2"/>
      <c r="Q309" s="2"/>
    </row>
    <row r="310" thickBot="1" ht="12.75">
      <c r="A310" s="9"/>
      <c r="B310" s="56" t="s">
        <v>79</v>
      </c>
      <c r="C310" s="29"/>
      <c r="D310" s="29"/>
      <c r="E310" s="57" t="s">
        <v>80</v>
      </c>
      <c r="F310" s="29"/>
      <c r="G310" s="29"/>
      <c r="H310" s="58"/>
      <c r="I310" s="29"/>
      <c r="J310" s="58"/>
      <c r="K310" s="29"/>
      <c r="L310" s="29"/>
      <c r="M310" s="12"/>
      <c r="N310" s="2"/>
      <c r="O310" s="2"/>
      <c r="P310" s="2"/>
      <c r="Q310" s="2"/>
    </row>
    <row r="311" thickTop="1" thickBot="1" ht="25" customHeight="1">
      <c r="A311" s="9"/>
      <c r="B311" s="1"/>
      <c r="C311" s="63">
        <v>9</v>
      </c>
      <c r="D311" s="1"/>
      <c r="E311" s="63" t="s">
        <v>139</v>
      </c>
      <c r="F311" s="1"/>
      <c r="G311" s="64" t="s">
        <v>127</v>
      </c>
      <c r="H311" s="65">
        <f>J256+J261+J266+J271+J276+J281+J286+J291+J296+J301+J306</f>
        <v>0</v>
      </c>
      <c r="I311" s="64" t="s">
        <v>128</v>
      </c>
      <c r="J311" s="66">
        <f>(L311-H311)</f>
        <v>0</v>
      </c>
      <c r="K311" s="64" t="s">
        <v>129</v>
      </c>
      <c r="L311" s="67">
        <f>L256+L261+L266+L271+L276+L281+L286+L291+L296+L301+L306</f>
        <v>0</v>
      </c>
      <c r="M311" s="12"/>
      <c r="N311" s="2"/>
      <c r="O311" s="2"/>
      <c r="P311" s="2"/>
      <c r="Q311" s="39">
        <f>0+Q256+Q261+Q266+Q271+Q276+Q281+Q286+Q291+Q296+Q301+Q306</f>
        <v>0</v>
      </c>
      <c r="R311" s="26">
        <f>0+R256+R261+R266+R271+R276+R281+R286+R291+R296+R301+R306</f>
        <v>0</v>
      </c>
      <c r="S311" s="68">
        <f>Q311*(1+J311)+R311</f>
        <v>0</v>
      </c>
    </row>
    <row r="312" thickTop="1" thickBot="1" ht="25" customHeight="1">
      <c r="A312" s="9"/>
      <c r="B312" s="69"/>
      <c r="C312" s="69"/>
      <c r="D312" s="69"/>
      <c r="E312" s="69"/>
      <c r="F312" s="69"/>
      <c r="G312" s="70" t="s">
        <v>130</v>
      </c>
      <c r="H312" s="71">
        <f>J256+J261+J266+J271+J276+J281+J286+J291+J296+J301+J306</f>
        <v>0</v>
      </c>
      <c r="I312" s="70" t="s">
        <v>131</v>
      </c>
      <c r="J312" s="72">
        <f>0+J311</f>
        <v>0</v>
      </c>
      <c r="K312" s="70" t="s">
        <v>132</v>
      </c>
      <c r="L312" s="73">
        <f>L256+L261+L266+L271+L276+L281+L286+L291+L296+L301+L306</f>
        <v>0</v>
      </c>
      <c r="M312" s="12"/>
      <c r="N312" s="2"/>
      <c r="O312" s="2"/>
      <c r="P312" s="2"/>
      <c r="Q312" s="2"/>
    </row>
    <row r="313" ht="12.75">
      <c r="A313" s="13"/>
      <c r="B313" s="4"/>
      <c r="C313" s="4"/>
      <c r="D313" s="4"/>
      <c r="E313" s="4"/>
      <c r="F313" s="4"/>
      <c r="G313" s="4"/>
      <c r="H313" s="74"/>
      <c r="I313" s="4"/>
      <c r="J313" s="74"/>
      <c r="K313" s="4"/>
      <c r="L313" s="4"/>
      <c r="M313" s="14"/>
      <c r="N313" s="2"/>
      <c r="O313" s="2"/>
      <c r="P313" s="2"/>
      <c r="Q313" s="2"/>
    </row>
    <row r="314" ht="12.7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2"/>
      <c r="O314" s="2"/>
      <c r="P314" s="2"/>
      <c r="Q314" s="2"/>
    </row>
  </sheetData>
  <mergeCells count="23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60:D60"/>
    <mergeCell ref="B61:D61"/>
    <mergeCell ref="B62:D62"/>
    <mergeCell ref="B63:D63"/>
    <mergeCell ref="B65:D65"/>
    <mergeCell ref="B66:D66"/>
    <mergeCell ref="B67:D67"/>
    <mergeCell ref="B68:D68"/>
    <mergeCell ref="B58:L58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5:D145"/>
    <mergeCell ref="B146:D146"/>
    <mergeCell ref="B147:D147"/>
    <mergeCell ref="B148:D148"/>
    <mergeCell ref="B150:D150"/>
    <mergeCell ref="B151:D151"/>
    <mergeCell ref="B152:D152"/>
    <mergeCell ref="B153:D153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156:L156"/>
    <mergeCell ref="B158:D158"/>
    <mergeCell ref="B159:D159"/>
    <mergeCell ref="B160:D160"/>
    <mergeCell ref="B161:D161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64:L164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6:D226"/>
    <mergeCell ref="B227:D227"/>
    <mergeCell ref="B228:D228"/>
    <mergeCell ref="B229:D229"/>
    <mergeCell ref="B232:L232"/>
    <mergeCell ref="B234:D234"/>
    <mergeCell ref="B235:D235"/>
    <mergeCell ref="B236:D236"/>
    <mergeCell ref="B237:D237"/>
    <mergeCell ref="B239:D239"/>
    <mergeCell ref="B240:D240"/>
    <mergeCell ref="B241:D241"/>
    <mergeCell ref="B242:D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55:L255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Komunikace II/217 Mokřiny&amp;R&amp;P/&amp;N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637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Propustky&amp;R&amp;P/&amp;N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 codeName="_____SO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H43+H71+H89+H107+H120+H128+H161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638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L43+L71+L89+L107+L120+L128+L161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AVERAGE(J42,J70,J88,J106,J119,J127,J160)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H43</f>
        <v>0</v>
      </c>
      <c r="L20" s="44">
        <f>L43</f>
        <v>0</v>
      </c>
      <c r="M20" s="12"/>
      <c r="N20" s="2"/>
      <c r="O20" s="2"/>
      <c r="P20" s="2"/>
      <c r="Q20" s="2"/>
      <c r="S20" s="26">
        <f>S42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H71</f>
        <v>0</v>
      </c>
      <c r="L21" s="44">
        <f>L71</f>
        <v>0</v>
      </c>
      <c r="M21" s="12"/>
      <c r="N21" s="2"/>
      <c r="O21" s="2"/>
      <c r="P21" s="2"/>
      <c r="Q21" s="2"/>
      <c r="S21" s="26">
        <f>S70</f>
        <v>0</v>
      </c>
    </row>
    <row r="22" ht="12.75">
      <c r="A22" s="9"/>
      <c r="B22" s="42">
        <v>2</v>
      </c>
      <c r="C22" s="1"/>
      <c r="D22" s="1"/>
      <c r="E22" s="43" t="s">
        <v>380</v>
      </c>
      <c r="F22" s="1"/>
      <c r="G22" s="1"/>
      <c r="H22" s="1"/>
      <c r="I22" s="1"/>
      <c r="J22" s="1"/>
      <c r="K22" s="44">
        <f>H89</f>
        <v>0</v>
      </c>
      <c r="L22" s="44">
        <f>L89</f>
        <v>0</v>
      </c>
      <c r="M22" s="12"/>
      <c r="N22" s="2"/>
      <c r="O22" s="2"/>
      <c r="P22" s="2"/>
      <c r="Q22" s="2"/>
      <c r="S22" s="26">
        <f>S88</f>
        <v>0</v>
      </c>
    </row>
    <row r="23" ht="12.75">
      <c r="A23" s="9"/>
      <c r="B23" s="42">
        <v>3</v>
      </c>
      <c r="C23" s="1"/>
      <c r="D23" s="1"/>
      <c r="E23" s="43" t="s">
        <v>639</v>
      </c>
      <c r="F23" s="1"/>
      <c r="G23" s="1"/>
      <c r="H23" s="1"/>
      <c r="I23" s="1"/>
      <c r="J23" s="1"/>
      <c r="K23" s="44">
        <f>H107</f>
        <v>0</v>
      </c>
      <c r="L23" s="44">
        <f>L107</f>
        <v>0</v>
      </c>
      <c r="M23" s="12"/>
      <c r="N23" s="2"/>
      <c r="O23" s="2"/>
      <c r="P23" s="2"/>
      <c r="Q23" s="2"/>
      <c r="S23" s="26">
        <f>S106</f>
        <v>0</v>
      </c>
    </row>
    <row r="24" ht="12.75">
      <c r="A24" s="9"/>
      <c r="B24" s="42">
        <v>4</v>
      </c>
      <c r="C24" s="1"/>
      <c r="D24" s="1"/>
      <c r="E24" s="43" t="s">
        <v>136</v>
      </c>
      <c r="F24" s="1"/>
      <c r="G24" s="1"/>
      <c r="H24" s="1"/>
      <c r="I24" s="1"/>
      <c r="J24" s="1"/>
      <c r="K24" s="44">
        <f>H120</f>
        <v>0</v>
      </c>
      <c r="L24" s="44">
        <f>L120</f>
        <v>0</v>
      </c>
      <c r="M24" s="12"/>
      <c r="N24" s="2"/>
      <c r="O24" s="2"/>
      <c r="P24" s="2"/>
      <c r="Q24" s="2"/>
      <c r="S24" s="26">
        <f>S119</f>
        <v>0</v>
      </c>
    </row>
    <row r="25" ht="12.75">
      <c r="A25" s="9"/>
      <c r="B25" s="42">
        <v>8</v>
      </c>
      <c r="C25" s="1"/>
      <c r="D25" s="1"/>
      <c r="E25" s="43" t="s">
        <v>138</v>
      </c>
      <c r="F25" s="1"/>
      <c r="G25" s="1"/>
      <c r="H25" s="1"/>
      <c r="I25" s="1"/>
      <c r="J25" s="1"/>
      <c r="K25" s="44">
        <f>H128</f>
        <v>0</v>
      </c>
      <c r="L25" s="44">
        <f>L128</f>
        <v>0</v>
      </c>
      <c r="M25" s="75"/>
      <c r="N25" s="2"/>
      <c r="O25" s="2"/>
      <c r="P25" s="2"/>
      <c r="Q25" s="2"/>
      <c r="S25" s="26">
        <f>S127</f>
        <v>0</v>
      </c>
    </row>
    <row r="26" ht="12.75">
      <c r="A26" s="9"/>
      <c r="B26" s="42">
        <v>9</v>
      </c>
      <c r="C26" s="1"/>
      <c r="D26" s="1"/>
      <c r="E26" s="43" t="s">
        <v>139</v>
      </c>
      <c r="F26" s="1"/>
      <c r="G26" s="1"/>
      <c r="H26" s="1"/>
      <c r="I26" s="1"/>
      <c r="J26" s="1"/>
      <c r="K26" s="44">
        <f>H161</f>
        <v>0</v>
      </c>
      <c r="L26" s="44">
        <f>L161</f>
        <v>0</v>
      </c>
      <c r="M26" s="75"/>
      <c r="N26" s="2"/>
      <c r="O26" s="2"/>
      <c r="P26" s="2"/>
      <c r="Q26" s="2"/>
      <c r="S26" s="26">
        <f>S160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6"/>
      <c r="N27" s="2"/>
      <c r="O27" s="2"/>
      <c r="P27" s="2"/>
      <c r="Q27" s="2"/>
    </row>
    <row r="28" ht="14" customHeight="1">
      <c r="A28" s="4"/>
      <c r="B28" s="34" t="s">
        <v>61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7"/>
      <c r="N29" s="2"/>
      <c r="O29" s="2"/>
      <c r="P29" s="2"/>
      <c r="Q29" s="2"/>
    </row>
    <row r="30" ht="18" customHeight="1">
      <c r="A30" s="9"/>
      <c r="B30" s="40" t="s">
        <v>62</v>
      </c>
      <c r="C30" s="40" t="s">
        <v>58</v>
      </c>
      <c r="D30" s="40" t="s">
        <v>63</v>
      </c>
      <c r="E30" s="40" t="s">
        <v>59</v>
      </c>
      <c r="F30" s="40" t="s">
        <v>64</v>
      </c>
      <c r="G30" s="41" t="s">
        <v>65</v>
      </c>
      <c r="H30" s="22" t="s">
        <v>66</v>
      </c>
      <c r="I30" s="22" t="s">
        <v>67</v>
      </c>
      <c r="J30" s="22" t="s">
        <v>16</v>
      </c>
      <c r="K30" s="41" t="s">
        <v>68</v>
      </c>
      <c r="L30" s="22" t="s">
        <v>17</v>
      </c>
      <c r="M30" s="75"/>
      <c r="N30" s="2"/>
      <c r="O30" s="2"/>
      <c r="P30" s="2"/>
      <c r="Q30" s="2"/>
    </row>
    <row r="31" ht="40" customHeight="1">
      <c r="A31" s="9"/>
      <c r="B31" s="45" t="s">
        <v>69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47">
        <v>1</v>
      </c>
      <c r="C32" s="48" t="s">
        <v>140</v>
      </c>
      <c r="D32" s="48" t="s">
        <v>3</v>
      </c>
      <c r="E32" s="48" t="s">
        <v>141</v>
      </c>
      <c r="F32" s="48" t="s">
        <v>3</v>
      </c>
      <c r="G32" s="49" t="s">
        <v>142</v>
      </c>
      <c r="H32" s="50">
        <v>579.31200000000001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 ht="12.75">
      <c r="A33" s="9"/>
      <c r="B33" s="54" t="s">
        <v>73</v>
      </c>
      <c r="C33" s="1"/>
      <c r="D33" s="1"/>
      <c r="E33" s="55" t="s">
        <v>640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75</v>
      </c>
      <c r="C34" s="1"/>
      <c r="D34" s="1"/>
      <c r="E34" s="55" t="s">
        <v>641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ht="12.75">
      <c r="A35" s="9"/>
      <c r="B35" s="54" t="s">
        <v>77</v>
      </c>
      <c r="C35" s="1"/>
      <c r="D35" s="1"/>
      <c r="E35" s="55" t="s">
        <v>145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 ht="12.75">
      <c r="A36" s="9"/>
      <c r="B36" s="56" t="s">
        <v>79</v>
      </c>
      <c r="C36" s="29"/>
      <c r="D36" s="29"/>
      <c r="E36" s="57" t="s">
        <v>80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 ht="12.75">
      <c r="A37" s="9"/>
      <c r="B37" s="47">
        <v>2</v>
      </c>
      <c r="C37" s="48" t="s">
        <v>140</v>
      </c>
      <c r="D37" s="48">
        <v>5</v>
      </c>
      <c r="E37" s="48" t="s">
        <v>141</v>
      </c>
      <c r="F37" s="48" t="s">
        <v>3</v>
      </c>
      <c r="G37" s="49" t="s">
        <v>142</v>
      </c>
      <c r="H37" s="59">
        <v>63.859999999999999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 ht="12.75">
      <c r="A38" s="9"/>
      <c r="B38" s="54" t="s">
        <v>73</v>
      </c>
      <c r="C38" s="1"/>
      <c r="D38" s="1"/>
      <c r="E38" s="55" t="s">
        <v>642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75</v>
      </c>
      <c r="C39" s="1"/>
      <c r="D39" s="1"/>
      <c r="E39" s="55" t="s">
        <v>643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ht="12.75">
      <c r="A40" s="9"/>
      <c r="B40" s="54" t="s">
        <v>77</v>
      </c>
      <c r="C40" s="1"/>
      <c r="D40" s="1"/>
      <c r="E40" s="55" t="s">
        <v>145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 ht="12.75">
      <c r="A41" s="9"/>
      <c r="B41" s="56" t="s">
        <v>79</v>
      </c>
      <c r="C41" s="29"/>
      <c r="D41" s="29"/>
      <c r="E41" s="57" t="s">
        <v>80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thickBot="1" ht="25" customHeight="1">
      <c r="A42" s="9"/>
      <c r="B42" s="1"/>
      <c r="C42" s="63">
        <v>0</v>
      </c>
      <c r="D42" s="1"/>
      <c r="E42" s="63" t="s">
        <v>60</v>
      </c>
      <c r="F42" s="1"/>
      <c r="G42" s="64" t="s">
        <v>127</v>
      </c>
      <c r="H42" s="65">
        <f>J32+J37</f>
        <v>0</v>
      </c>
      <c r="I42" s="64" t="s">
        <v>128</v>
      </c>
      <c r="J42" s="66">
        <f>(L42-H42)</f>
        <v>0</v>
      </c>
      <c r="K42" s="64" t="s">
        <v>129</v>
      </c>
      <c r="L42" s="67">
        <f>L32+L37</f>
        <v>0</v>
      </c>
      <c r="M42" s="12"/>
      <c r="N42" s="2"/>
      <c r="O42" s="2"/>
      <c r="P42" s="2"/>
      <c r="Q42" s="39">
        <f>0+Q32+Q37</f>
        <v>0</v>
      </c>
      <c r="R42" s="26">
        <f>0+R32+R37</f>
        <v>0</v>
      </c>
      <c r="S42" s="68">
        <f>Q42*(1+J42)+R42</f>
        <v>0</v>
      </c>
    </row>
    <row r="43" thickTop="1" thickBot="1" ht="25" customHeight="1">
      <c r="A43" s="9"/>
      <c r="B43" s="69"/>
      <c r="C43" s="69"/>
      <c r="D43" s="69"/>
      <c r="E43" s="69"/>
      <c r="F43" s="69"/>
      <c r="G43" s="70" t="s">
        <v>130</v>
      </c>
      <c r="H43" s="71">
        <f>J32+J37</f>
        <v>0</v>
      </c>
      <c r="I43" s="70" t="s">
        <v>131</v>
      </c>
      <c r="J43" s="72">
        <f>0+J42</f>
        <v>0</v>
      </c>
      <c r="K43" s="70" t="s">
        <v>132</v>
      </c>
      <c r="L43" s="73">
        <f>L32+L37</f>
        <v>0</v>
      </c>
      <c r="M43" s="12"/>
      <c r="N43" s="2"/>
      <c r="O43" s="2"/>
      <c r="P43" s="2"/>
      <c r="Q43" s="2"/>
    </row>
    <row r="44" ht="40" customHeight="1">
      <c r="A44" s="9"/>
      <c r="B44" s="78" t="s">
        <v>152</v>
      </c>
      <c r="C44" s="1"/>
      <c r="D44" s="1"/>
      <c r="E44" s="1"/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ht="12.75">
      <c r="A45" s="9"/>
      <c r="B45" s="47">
        <v>3</v>
      </c>
      <c r="C45" s="48" t="s">
        <v>405</v>
      </c>
      <c r="D45" s="48" t="s">
        <v>3</v>
      </c>
      <c r="E45" s="48" t="s">
        <v>406</v>
      </c>
      <c r="F45" s="48" t="s">
        <v>3</v>
      </c>
      <c r="G45" s="49" t="s">
        <v>155</v>
      </c>
      <c r="H45" s="50">
        <v>5.5</v>
      </c>
      <c r="I45" s="24">
        <f>ROUND(0,2)</f>
        <v>0</v>
      </c>
      <c r="J45" s="51">
        <f>ROUND(I45*H45,2)</f>
        <v>0</v>
      </c>
      <c r="K45" s="52">
        <v>0.20999999999999999</v>
      </c>
      <c r="L45" s="53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 ht="12.75">
      <c r="A46" s="9"/>
      <c r="B46" s="54" t="s">
        <v>73</v>
      </c>
      <c r="C46" s="1"/>
      <c r="D46" s="1"/>
      <c r="E46" s="55" t="s">
        <v>644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ht="12.75">
      <c r="A47" s="9"/>
      <c r="B47" s="54" t="s">
        <v>75</v>
      </c>
      <c r="C47" s="1"/>
      <c r="D47" s="1"/>
      <c r="E47" s="55" t="s">
        <v>645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ht="12.75">
      <c r="A48" s="9"/>
      <c r="B48" s="54" t="s">
        <v>77</v>
      </c>
      <c r="C48" s="1"/>
      <c r="D48" s="1"/>
      <c r="E48" s="55" t="s">
        <v>409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 ht="12.75">
      <c r="A49" s="9"/>
      <c r="B49" s="56" t="s">
        <v>79</v>
      </c>
      <c r="C49" s="29"/>
      <c r="D49" s="29"/>
      <c r="E49" s="57" t="s">
        <v>80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 ht="12.75">
      <c r="A50" s="9"/>
      <c r="B50" s="47">
        <v>4</v>
      </c>
      <c r="C50" s="48" t="s">
        <v>646</v>
      </c>
      <c r="D50" s="48" t="s">
        <v>3</v>
      </c>
      <c r="E50" s="48" t="s">
        <v>647</v>
      </c>
      <c r="F50" s="48" t="s">
        <v>3</v>
      </c>
      <c r="G50" s="49" t="s">
        <v>155</v>
      </c>
      <c r="H50" s="59">
        <v>289.65600000000001</v>
      </c>
      <c r="I50" s="33">
        <f>ROUND(0,2)</f>
        <v>0</v>
      </c>
      <c r="J50" s="60">
        <f>ROUND(I50*H50,2)</f>
        <v>0</v>
      </c>
      <c r="K50" s="61">
        <v>0.20999999999999999</v>
      </c>
      <c r="L50" s="62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 ht="12.75">
      <c r="A51" s="9"/>
      <c r="B51" s="54" t="s">
        <v>73</v>
      </c>
      <c r="C51" s="1"/>
      <c r="D51" s="1"/>
      <c r="E51" s="55" t="s">
        <v>648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ht="12.75">
      <c r="A52" s="9"/>
      <c r="B52" s="54" t="s">
        <v>75</v>
      </c>
      <c r="C52" s="1"/>
      <c r="D52" s="1"/>
      <c r="E52" s="55" t="s">
        <v>649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54" t="s">
        <v>77</v>
      </c>
      <c r="C53" s="1"/>
      <c r="D53" s="1"/>
      <c r="E53" s="55" t="s">
        <v>344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 ht="12.75">
      <c r="A54" s="9"/>
      <c r="B54" s="56" t="s">
        <v>79</v>
      </c>
      <c r="C54" s="29"/>
      <c r="D54" s="29"/>
      <c r="E54" s="57" t="s">
        <v>80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 ht="12.75">
      <c r="A55" s="9"/>
      <c r="B55" s="47">
        <v>5</v>
      </c>
      <c r="C55" s="48" t="s">
        <v>650</v>
      </c>
      <c r="D55" s="48" t="s">
        <v>3</v>
      </c>
      <c r="E55" s="48" t="s">
        <v>651</v>
      </c>
      <c r="F55" s="48" t="s">
        <v>3</v>
      </c>
      <c r="G55" s="49" t="s">
        <v>155</v>
      </c>
      <c r="H55" s="59">
        <v>201.23699999999999</v>
      </c>
      <c r="I55" s="33">
        <f>ROUND(0,2)</f>
        <v>0</v>
      </c>
      <c r="J55" s="60">
        <f>ROUND(I55*H55,2)</f>
        <v>0</v>
      </c>
      <c r="K55" s="61">
        <v>0.20999999999999999</v>
      </c>
      <c r="L55" s="62">
        <f>IF(ISNUMBER(K55),ROUND(J55*(K55+1),2),0)</f>
        <v>0</v>
      </c>
      <c r="M55" s="12"/>
      <c r="N55" s="2"/>
      <c r="O55" s="2"/>
      <c r="P55" s="2"/>
      <c r="Q55" s="39">
        <f>IF(ISNUMBER(K55),IF(H55&gt;0,IF(I55&gt;0,J55,0),0),0)</f>
        <v>0</v>
      </c>
      <c r="R55" s="26">
        <f>IF(ISNUMBER(K55)=FALSE,J55,0)</f>
        <v>0</v>
      </c>
    </row>
    <row r="56" ht="12.75">
      <c r="A56" s="9"/>
      <c r="B56" s="54" t="s">
        <v>73</v>
      </c>
      <c r="C56" s="1"/>
      <c r="D56" s="1"/>
      <c r="E56" s="55" t="s">
        <v>652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ht="12.75">
      <c r="A57" s="9"/>
      <c r="B57" s="54" t="s">
        <v>75</v>
      </c>
      <c r="C57" s="1"/>
      <c r="D57" s="1"/>
      <c r="E57" s="55" t="s">
        <v>653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ht="12.75">
      <c r="A58" s="9"/>
      <c r="B58" s="54" t="s">
        <v>77</v>
      </c>
      <c r="C58" s="1"/>
      <c r="D58" s="1"/>
      <c r="E58" s="55" t="s">
        <v>654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thickBot="1" ht="12.75">
      <c r="A59" s="9"/>
      <c r="B59" s="56" t="s">
        <v>79</v>
      </c>
      <c r="C59" s="29"/>
      <c r="D59" s="29"/>
      <c r="E59" s="57" t="s">
        <v>80</v>
      </c>
      <c r="F59" s="29"/>
      <c r="G59" s="29"/>
      <c r="H59" s="58"/>
      <c r="I59" s="29"/>
      <c r="J59" s="58"/>
      <c r="K59" s="29"/>
      <c r="L59" s="29"/>
      <c r="M59" s="12"/>
      <c r="N59" s="2"/>
      <c r="O59" s="2"/>
      <c r="P59" s="2"/>
      <c r="Q59" s="2"/>
    </row>
    <row r="60" thickTop="1" ht="12.75">
      <c r="A60" s="9"/>
      <c r="B60" s="47">
        <v>6</v>
      </c>
      <c r="C60" s="48" t="s">
        <v>433</v>
      </c>
      <c r="D60" s="48" t="s">
        <v>3</v>
      </c>
      <c r="E60" s="48" t="s">
        <v>434</v>
      </c>
      <c r="F60" s="48" t="s">
        <v>3</v>
      </c>
      <c r="G60" s="49" t="s">
        <v>214</v>
      </c>
      <c r="H60" s="59">
        <v>27</v>
      </c>
      <c r="I60" s="33">
        <f>ROUND(0,2)</f>
        <v>0</v>
      </c>
      <c r="J60" s="60">
        <f>ROUND(I60*H60,2)</f>
        <v>0</v>
      </c>
      <c r="K60" s="61">
        <v>0.20999999999999999</v>
      </c>
      <c r="L60" s="62">
        <f>IF(ISNUMBER(K60),ROUND(J60*(K60+1),2),0)</f>
        <v>0</v>
      </c>
      <c r="M60" s="12"/>
      <c r="N60" s="2"/>
      <c r="O60" s="2"/>
      <c r="P60" s="2"/>
      <c r="Q60" s="39">
        <f>IF(ISNUMBER(K60),IF(H60&gt;0,IF(I60&gt;0,J60,0),0),0)</f>
        <v>0</v>
      </c>
      <c r="R60" s="26">
        <f>IF(ISNUMBER(K60)=FALSE,J60,0)</f>
        <v>0</v>
      </c>
    </row>
    <row r="61" ht="12.75">
      <c r="A61" s="9"/>
      <c r="B61" s="54" t="s">
        <v>73</v>
      </c>
      <c r="C61" s="1"/>
      <c r="D61" s="1"/>
      <c r="E61" s="55" t="s">
        <v>356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ht="12.75">
      <c r="A62" s="9"/>
      <c r="B62" s="54" t="s">
        <v>75</v>
      </c>
      <c r="C62" s="1"/>
      <c r="D62" s="1"/>
      <c r="E62" s="55" t="s">
        <v>655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ht="12.75">
      <c r="A63" s="9"/>
      <c r="B63" s="54" t="s">
        <v>77</v>
      </c>
      <c r="C63" s="1"/>
      <c r="D63" s="1"/>
      <c r="E63" s="55" t="s">
        <v>437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thickBot="1" ht="12.75">
      <c r="A64" s="9"/>
      <c r="B64" s="56" t="s">
        <v>79</v>
      </c>
      <c r="C64" s="29"/>
      <c r="D64" s="29"/>
      <c r="E64" s="57" t="s">
        <v>80</v>
      </c>
      <c r="F64" s="29"/>
      <c r="G64" s="29"/>
      <c r="H64" s="58"/>
      <c r="I64" s="29"/>
      <c r="J64" s="58"/>
      <c r="K64" s="29"/>
      <c r="L64" s="29"/>
      <c r="M64" s="12"/>
      <c r="N64" s="2"/>
      <c r="O64" s="2"/>
      <c r="P64" s="2"/>
      <c r="Q64" s="2"/>
    </row>
    <row r="65" thickTop="1" ht="12.75">
      <c r="A65" s="9"/>
      <c r="B65" s="47">
        <v>7</v>
      </c>
      <c r="C65" s="48" t="s">
        <v>438</v>
      </c>
      <c r="D65" s="48" t="s">
        <v>3</v>
      </c>
      <c r="E65" s="48" t="s">
        <v>439</v>
      </c>
      <c r="F65" s="48" t="s">
        <v>3</v>
      </c>
      <c r="G65" s="49" t="s">
        <v>214</v>
      </c>
      <c r="H65" s="59">
        <v>27</v>
      </c>
      <c r="I65" s="33">
        <f>ROUND(0,2)</f>
        <v>0</v>
      </c>
      <c r="J65" s="60">
        <f>ROUND(I65*H65,2)</f>
        <v>0</v>
      </c>
      <c r="K65" s="61">
        <v>0.20999999999999999</v>
      </c>
      <c r="L65" s="62">
        <f>IF(ISNUMBER(K65),ROUND(J65*(K65+1),2),0)</f>
        <v>0</v>
      </c>
      <c r="M65" s="12"/>
      <c r="N65" s="2"/>
      <c r="O65" s="2"/>
      <c r="P65" s="2"/>
      <c r="Q65" s="39">
        <f>IF(ISNUMBER(K65),IF(H65&gt;0,IF(I65&gt;0,J65,0),0),0)</f>
        <v>0</v>
      </c>
      <c r="R65" s="26">
        <f>IF(ISNUMBER(K65)=FALSE,J65,0)</f>
        <v>0</v>
      </c>
    </row>
    <row r="66" ht="12.75">
      <c r="A66" s="9"/>
      <c r="B66" s="54" t="s">
        <v>73</v>
      </c>
      <c r="C66" s="1"/>
      <c r="D66" s="1"/>
      <c r="E66" s="55" t="s">
        <v>440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ht="12.75">
      <c r="A67" s="9"/>
      <c r="B67" s="54" t="s">
        <v>75</v>
      </c>
      <c r="C67" s="1"/>
      <c r="D67" s="1"/>
      <c r="E67" s="55" t="s">
        <v>655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ht="12.75">
      <c r="A68" s="9"/>
      <c r="B68" s="54" t="s">
        <v>77</v>
      </c>
      <c r="C68" s="1"/>
      <c r="D68" s="1"/>
      <c r="E68" s="55" t="s">
        <v>441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thickBot="1" ht="12.75">
      <c r="A69" s="9"/>
      <c r="B69" s="56" t="s">
        <v>79</v>
      </c>
      <c r="C69" s="29"/>
      <c r="D69" s="29"/>
      <c r="E69" s="57" t="s">
        <v>80</v>
      </c>
      <c r="F69" s="29"/>
      <c r="G69" s="29"/>
      <c r="H69" s="58"/>
      <c r="I69" s="29"/>
      <c r="J69" s="58"/>
      <c r="K69" s="29"/>
      <c r="L69" s="29"/>
      <c r="M69" s="12"/>
      <c r="N69" s="2"/>
      <c r="O69" s="2"/>
      <c r="P69" s="2"/>
      <c r="Q69" s="2"/>
    </row>
    <row r="70" thickTop="1" thickBot="1" ht="25" customHeight="1">
      <c r="A70" s="9"/>
      <c r="B70" s="1"/>
      <c r="C70" s="63">
        <v>1</v>
      </c>
      <c r="D70" s="1"/>
      <c r="E70" s="63" t="s">
        <v>135</v>
      </c>
      <c r="F70" s="1"/>
      <c r="G70" s="64" t="s">
        <v>127</v>
      </c>
      <c r="H70" s="65">
        <f>J45+J50+J55+J60+J65</f>
        <v>0</v>
      </c>
      <c r="I70" s="64" t="s">
        <v>128</v>
      </c>
      <c r="J70" s="66">
        <f>(L70-H70)</f>
        <v>0</v>
      </c>
      <c r="K70" s="64" t="s">
        <v>129</v>
      </c>
      <c r="L70" s="67">
        <f>L45+L50+L55+L60+L65</f>
        <v>0</v>
      </c>
      <c r="M70" s="12"/>
      <c r="N70" s="2"/>
      <c r="O70" s="2"/>
      <c r="P70" s="2"/>
      <c r="Q70" s="39">
        <f>0+Q45+Q50+Q55+Q60+Q65</f>
        <v>0</v>
      </c>
      <c r="R70" s="26">
        <f>0+R45+R50+R55+R60+R65</f>
        <v>0</v>
      </c>
      <c r="S70" s="68">
        <f>Q70*(1+J70)+R70</f>
        <v>0</v>
      </c>
    </row>
    <row r="71" thickTop="1" thickBot="1" ht="25" customHeight="1">
      <c r="A71" s="9"/>
      <c r="B71" s="69"/>
      <c r="C71" s="69"/>
      <c r="D71" s="69"/>
      <c r="E71" s="69"/>
      <c r="F71" s="69"/>
      <c r="G71" s="70" t="s">
        <v>130</v>
      </c>
      <c r="H71" s="71">
        <f>J45+J50+J55+J60+J65</f>
        <v>0</v>
      </c>
      <c r="I71" s="70" t="s">
        <v>131</v>
      </c>
      <c r="J71" s="72">
        <f>0+J70</f>
        <v>0</v>
      </c>
      <c r="K71" s="70" t="s">
        <v>132</v>
      </c>
      <c r="L71" s="73">
        <f>L45+L50+L55+L60+L65</f>
        <v>0</v>
      </c>
      <c r="M71" s="12"/>
      <c r="N71" s="2"/>
      <c r="O71" s="2"/>
      <c r="P71" s="2"/>
      <c r="Q71" s="2"/>
    </row>
    <row r="72" ht="40" customHeight="1">
      <c r="A72" s="9"/>
      <c r="B72" s="78" t="s">
        <v>442</v>
      </c>
      <c r="C72" s="1"/>
      <c r="D72" s="1"/>
      <c r="E72" s="1"/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ht="12.75">
      <c r="A73" s="9"/>
      <c r="B73" s="47">
        <v>8</v>
      </c>
      <c r="C73" s="48" t="s">
        <v>656</v>
      </c>
      <c r="D73" s="48" t="s">
        <v>3</v>
      </c>
      <c r="E73" s="48" t="s">
        <v>657</v>
      </c>
      <c r="F73" s="48" t="s">
        <v>3</v>
      </c>
      <c r="G73" s="49" t="s">
        <v>155</v>
      </c>
      <c r="H73" s="50">
        <v>4.3360000000000003</v>
      </c>
      <c r="I73" s="24">
        <f>ROUND(0,2)</f>
        <v>0</v>
      </c>
      <c r="J73" s="51">
        <f>ROUND(I73*H73,2)</f>
        <v>0</v>
      </c>
      <c r="K73" s="52">
        <v>0.20999999999999999</v>
      </c>
      <c r="L73" s="53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 ht="12.75">
      <c r="A74" s="9"/>
      <c r="B74" s="54" t="s">
        <v>73</v>
      </c>
      <c r="C74" s="1"/>
      <c r="D74" s="1"/>
      <c r="E74" s="55" t="s">
        <v>356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ht="12.75">
      <c r="A75" s="9"/>
      <c r="B75" s="54" t="s">
        <v>75</v>
      </c>
      <c r="C75" s="1"/>
      <c r="D75" s="1"/>
      <c r="E75" s="55" t="s">
        <v>658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77</v>
      </c>
      <c r="C76" s="1"/>
      <c r="D76" s="1"/>
      <c r="E76" s="55" t="s">
        <v>228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 ht="12.75">
      <c r="A77" s="9"/>
      <c r="B77" s="56" t="s">
        <v>79</v>
      </c>
      <c r="C77" s="29"/>
      <c r="D77" s="29"/>
      <c r="E77" s="57" t="s">
        <v>80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ht="12.75">
      <c r="A78" s="9"/>
      <c r="B78" s="47">
        <v>9</v>
      </c>
      <c r="C78" s="48" t="s">
        <v>659</v>
      </c>
      <c r="D78" s="48" t="s">
        <v>3</v>
      </c>
      <c r="E78" s="48" t="s">
        <v>660</v>
      </c>
      <c r="F78" s="48" t="s">
        <v>3</v>
      </c>
      <c r="G78" s="49" t="s">
        <v>155</v>
      </c>
      <c r="H78" s="59">
        <v>1.637</v>
      </c>
      <c r="I78" s="33">
        <f>ROUND(0,2)</f>
        <v>0</v>
      </c>
      <c r="J78" s="60">
        <f>ROUND(I78*H78,2)</f>
        <v>0</v>
      </c>
      <c r="K78" s="61">
        <v>0.20999999999999999</v>
      </c>
      <c r="L78" s="62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 ht="12.75">
      <c r="A79" s="9"/>
      <c r="B79" s="54" t="s">
        <v>73</v>
      </c>
      <c r="C79" s="1"/>
      <c r="D79" s="1"/>
      <c r="E79" s="55" t="s">
        <v>661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ht="12.75">
      <c r="A80" s="9"/>
      <c r="B80" s="54" t="s">
        <v>75</v>
      </c>
      <c r="C80" s="1"/>
      <c r="D80" s="1"/>
      <c r="E80" s="55" t="s">
        <v>662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77</v>
      </c>
      <c r="C81" s="1"/>
      <c r="D81" s="1"/>
      <c r="E81" s="55" t="s">
        <v>663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 ht="12.75">
      <c r="A82" s="9"/>
      <c r="B82" s="56" t="s">
        <v>79</v>
      </c>
      <c r="C82" s="29"/>
      <c r="D82" s="29"/>
      <c r="E82" s="57" t="s">
        <v>80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 ht="12.75">
      <c r="A83" s="9"/>
      <c r="B83" s="47">
        <v>10</v>
      </c>
      <c r="C83" s="48" t="s">
        <v>664</v>
      </c>
      <c r="D83" s="48" t="s">
        <v>3</v>
      </c>
      <c r="E83" s="48" t="s">
        <v>665</v>
      </c>
      <c r="F83" s="48" t="s">
        <v>3</v>
      </c>
      <c r="G83" s="49" t="s">
        <v>142</v>
      </c>
      <c r="H83" s="59">
        <v>0.045999999999999999</v>
      </c>
      <c r="I83" s="33">
        <f>ROUND(0,2)</f>
        <v>0</v>
      </c>
      <c r="J83" s="60">
        <f>ROUND(I83*H83,2)</f>
        <v>0</v>
      </c>
      <c r="K83" s="61">
        <v>0.20999999999999999</v>
      </c>
      <c r="L83" s="62">
        <f>IF(ISNUMBER(K83),ROUND(J83*(K83+1),2),0)</f>
        <v>0</v>
      </c>
      <c r="M83" s="12"/>
      <c r="N83" s="2"/>
      <c r="O83" s="2"/>
      <c r="P83" s="2"/>
      <c r="Q83" s="39">
        <f>IF(ISNUMBER(K83),IF(H83&gt;0,IF(I83&gt;0,J83,0),0),0)</f>
        <v>0</v>
      </c>
      <c r="R83" s="26">
        <f>IF(ISNUMBER(K83)=FALSE,J83,0)</f>
        <v>0</v>
      </c>
    </row>
    <row r="84" ht="12.75">
      <c r="A84" s="9"/>
      <c r="B84" s="54" t="s">
        <v>73</v>
      </c>
      <c r="C84" s="1"/>
      <c r="D84" s="1"/>
      <c r="E84" s="55" t="s">
        <v>666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ht="12.75">
      <c r="A85" s="9"/>
      <c r="B85" s="54" t="s">
        <v>75</v>
      </c>
      <c r="C85" s="1"/>
      <c r="D85" s="1"/>
      <c r="E85" s="55" t="s">
        <v>667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77</v>
      </c>
      <c r="C86" s="1"/>
      <c r="D86" s="1"/>
      <c r="E86" s="55" t="s">
        <v>668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thickBot="1" ht="12.75">
      <c r="A87" s="9"/>
      <c r="B87" s="56" t="s">
        <v>79</v>
      </c>
      <c r="C87" s="29"/>
      <c r="D87" s="29"/>
      <c r="E87" s="57" t="s">
        <v>80</v>
      </c>
      <c r="F87" s="29"/>
      <c r="G87" s="29"/>
      <c r="H87" s="58"/>
      <c r="I87" s="29"/>
      <c r="J87" s="58"/>
      <c r="K87" s="29"/>
      <c r="L87" s="29"/>
      <c r="M87" s="12"/>
      <c r="N87" s="2"/>
      <c r="O87" s="2"/>
      <c r="P87" s="2"/>
      <c r="Q87" s="2"/>
    </row>
    <row r="88" thickTop="1" thickBot="1" ht="25" customHeight="1">
      <c r="A88" s="9"/>
      <c r="B88" s="1"/>
      <c r="C88" s="63">
        <v>2</v>
      </c>
      <c r="D88" s="1"/>
      <c r="E88" s="63" t="s">
        <v>380</v>
      </c>
      <c r="F88" s="1"/>
      <c r="G88" s="64" t="s">
        <v>127</v>
      </c>
      <c r="H88" s="65">
        <f>J73+J78+J83</f>
        <v>0</v>
      </c>
      <c r="I88" s="64" t="s">
        <v>128</v>
      </c>
      <c r="J88" s="66">
        <f>(L88-H88)</f>
        <v>0</v>
      </c>
      <c r="K88" s="64" t="s">
        <v>129</v>
      </c>
      <c r="L88" s="67">
        <f>L73+L78+L83</f>
        <v>0</v>
      </c>
      <c r="M88" s="12"/>
      <c r="N88" s="2"/>
      <c r="O88" s="2"/>
      <c r="P88" s="2"/>
      <c r="Q88" s="39">
        <f>0+Q73+Q78+Q83</f>
        <v>0</v>
      </c>
      <c r="R88" s="26">
        <f>0+R73+R78+R83</f>
        <v>0</v>
      </c>
      <c r="S88" s="68">
        <f>Q88*(1+J88)+R88</f>
        <v>0</v>
      </c>
    </row>
    <row r="89" thickTop="1" thickBot="1" ht="25" customHeight="1">
      <c r="A89" s="9"/>
      <c r="B89" s="69"/>
      <c r="C89" s="69"/>
      <c r="D89" s="69"/>
      <c r="E89" s="69"/>
      <c r="F89" s="69"/>
      <c r="G89" s="70" t="s">
        <v>130</v>
      </c>
      <c r="H89" s="71">
        <f>J73+J78+J83</f>
        <v>0</v>
      </c>
      <c r="I89" s="70" t="s">
        <v>131</v>
      </c>
      <c r="J89" s="72">
        <f>0+J88</f>
        <v>0</v>
      </c>
      <c r="K89" s="70" t="s">
        <v>132</v>
      </c>
      <c r="L89" s="73">
        <f>L73+L78+L83</f>
        <v>0</v>
      </c>
      <c r="M89" s="12"/>
      <c r="N89" s="2"/>
      <c r="O89" s="2"/>
      <c r="P89" s="2"/>
      <c r="Q89" s="2"/>
    </row>
    <row r="90" ht="40" customHeight="1">
      <c r="A90" s="9"/>
      <c r="B90" s="78" t="s">
        <v>669</v>
      </c>
      <c r="C90" s="1"/>
      <c r="D90" s="1"/>
      <c r="E90" s="1"/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47">
        <v>11</v>
      </c>
      <c r="C91" s="48" t="s">
        <v>670</v>
      </c>
      <c r="D91" s="48" t="s">
        <v>3</v>
      </c>
      <c r="E91" s="48" t="s">
        <v>671</v>
      </c>
      <c r="F91" s="48" t="s">
        <v>3</v>
      </c>
      <c r="G91" s="49" t="s">
        <v>155</v>
      </c>
      <c r="H91" s="50">
        <v>52.811999999999998</v>
      </c>
      <c r="I91" s="24">
        <f>ROUND(0,2)</f>
        <v>0</v>
      </c>
      <c r="J91" s="51">
        <f>ROUND(I91*H91,2)</f>
        <v>0</v>
      </c>
      <c r="K91" s="52">
        <v>0.20999999999999999</v>
      </c>
      <c r="L91" s="53">
        <f>IF(ISNUMBER(K91),ROUND(J91*(K91+1),2),0)</f>
        <v>0</v>
      </c>
      <c r="M91" s="12"/>
      <c r="N91" s="2"/>
      <c r="O91" s="2"/>
      <c r="P91" s="2"/>
      <c r="Q91" s="39">
        <f>IF(ISNUMBER(K91),IF(H91&gt;0,IF(I91&gt;0,J91,0),0),0)</f>
        <v>0</v>
      </c>
      <c r="R91" s="26">
        <f>IF(ISNUMBER(K91)=FALSE,J91,0)</f>
        <v>0</v>
      </c>
    </row>
    <row r="92" ht="12.75">
      <c r="A92" s="9"/>
      <c r="B92" s="54" t="s">
        <v>73</v>
      </c>
      <c r="C92" s="1"/>
      <c r="D92" s="1"/>
      <c r="E92" s="55" t="s">
        <v>672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ht="12.75">
      <c r="A93" s="9"/>
      <c r="B93" s="54" t="s">
        <v>75</v>
      </c>
      <c r="C93" s="1"/>
      <c r="D93" s="1"/>
      <c r="E93" s="55" t="s">
        <v>673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 ht="12.75">
      <c r="A94" s="9"/>
      <c r="B94" s="54" t="s">
        <v>77</v>
      </c>
      <c r="C94" s="1"/>
      <c r="D94" s="1"/>
      <c r="E94" s="55" t="s">
        <v>223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 ht="12.75">
      <c r="A95" s="9"/>
      <c r="B95" s="56" t="s">
        <v>79</v>
      </c>
      <c r="C95" s="29"/>
      <c r="D95" s="29"/>
      <c r="E95" s="57" t="s">
        <v>80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 ht="12.75">
      <c r="A96" s="9"/>
      <c r="B96" s="47">
        <v>12</v>
      </c>
      <c r="C96" s="48" t="s">
        <v>674</v>
      </c>
      <c r="D96" s="48" t="s">
        <v>3</v>
      </c>
      <c r="E96" s="48" t="s">
        <v>675</v>
      </c>
      <c r="F96" s="48" t="s">
        <v>3</v>
      </c>
      <c r="G96" s="49" t="s">
        <v>142</v>
      </c>
      <c r="H96" s="59">
        <v>0.53800000000000003</v>
      </c>
      <c r="I96" s="33">
        <f>ROUND(0,2)</f>
        <v>0</v>
      </c>
      <c r="J96" s="60">
        <f>ROUND(I96*H96,2)</f>
        <v>0</v>
      </c>
      <c r="K96" s="61">
        <v>0.20999999999999999</v>
      </c>
      <c r="L96" s="62">
        <f>IF(ISNUMBER(K96),ROUND(J96*(K96+1),2),0)</f>
        <v>0</v>
      </c>
      <c r="M96" s="12"/>
      <c r="N96" s="2"/>
      <c r="O96" s="2"/>
      <c r="P96" s="2"/>
      <c r="Q96" s="39">
        <f>IF(ISNUMBER(K96),IF(H96&gt;0,IF(I96&gt;0,J96,0),0),0)</f>
        <v>0</v>
      </c>
      <c r="R96" s="26">
        <f>IF(ISNUMBER(K96)=FALSE,J96,0)</f>
        <v>0</v>
      </c>
    </row>
    <row r="97" ht="12.75">
      <c r="A97" s="9"/>
      <c r="B97" s="54" t="s">
        <v>73</v>
      </c>
      <c r="C97" s="1"/>
      <c r="D97" s="1"/>
      <c r="E97" s="55" t="s">
        <v>676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ht="12.75">
      <c r="A98" s="9"/>
      <c r="B98" s="54" t="s">
        <v>75</v>
      </c>
      <c r="C98" s="1"/>
      <c r="D98" s="1"/>
      <c r="E98" s="55" t="s">
        <v>677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ht="12.75">
      <c r="A99" s="9"/>
      <c r="B99" s="54" t="s">
        <v>77</v>
      </c>
      <c r="C99" s="1"/>
      <c r="D99" s="1"/>
      <c r="E99" s="55" t="s">
        <v>668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6" t="s">
        <v>79</v>
      </c>
      <c r="C100" s="29"/>
      <c r="D100" s="29"/>
      <c r="E100" s="57" t="s">
        <v>80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ht="12.75">
      <c r="A101" s="9"/>
      <c r="B101" s="47">
        <v>13</v>
      </c>
      <c r="C101" s="48" t="s">
        <v>678</v>
      </c>
      <c r="D101" s="48" t="s">
        <v>3</v>
      </c>
      <c r="E101" s="48" t="s">
        <v>679</v>
      </c>
      <c r="F101" s="48" t="s">
        <v>3</v>
      </c>
      <c r="G101" s="49" t="s">
        <v>142</v>
      </c>
      <c r="H101" s="59">
        <v>2.948</v>
      </c>
      <c r="I101" s="33">
        <f>ROUND(0,2)</f>
        <v>0</v>
      </c>
      <c r="J101" s="60">
        <f>ROUND(I101*H101,2)</f>
        <v>0</v>
      </c>
      <c r="K101" s="61">
        <v>0.20999999999999999</v>
      </c>
      <c r="L101" s="62">
        <f>IF(ISNUMBER(K101),ROUND(J101*(K101+1),2),0)</f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26">
        <f>IF(ISNUMBER(K101)=FALSE,J101,0)</f>
        <v>0</v>
      </c>
    </row>
    <row r="102" ht="12.75">
      <c r="A102" s="9"/>
      <c r="B102" s="54" t="s">
        <v>73</v>
      </c>
      <c r="C102" s="1"/>
      <c r="D102" s="1"/>
      <c r="E102" s="55" t="s">
        <v>680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ht="12.75">
      <c r="A103" s="9"/>
      <c r="B103" s="54" t="s">
        <v>75</v>
      </c>
      <c r="C103" s="1"/>
      <c r="D103" s="1"/>
      <c r="E103" s="55" t="s">
        <v>681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ht="12.75">
      <c r="A104" s="9"/>
      <c r="B104" s="54" t="s">
        <v>77</v>
      </c>
      <c r="C104" s="1"/>
      <c r="D104" s="1"/>
      <c r="E104" s="55" t="s">
        <v>668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6" t="s">
        <v>79</v>
      </c>
      <c r="C105" s="29"/>
      <c r="D105" s="29"/>
      <c r="E105" s="57" t="s">
        <v>80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 thickBot="1" ht="25" customHeight="1">
      <c r="A106" s="9"/>
      <c r="B106" s="1"/>
      <c r="C106" s="63">
        <v>3</v>
      </c>
      <c r="D106" s="1"/>
      <c r="E106" s="63" t="s">
        <v>639</v>
      </c>
      <c r="F106" s="1"/>
      <c r="G106" s="64" t="s">
        <v>127</v>
      </c>
      <c r="H106" s="65">
        <f>J91+J96+J101</f>
        <v>0</v>
      </c>
      <c r="I106" s="64" t="s">
        <v>128</v>
      </c>
      <c r="J106" s="66">
        <f>(L106-H106)</f>
        <v>0</v>
      </c>
      <c r="K106" s="64" t="s">
        <v>129</v>
      </c>
      <c r="L106" s="67">
        <f>L91+L96+L101</f>
        <v>0</v>
      </c>
      <c r="M106" s="12"/>
      <c r="N106" s="2"/>
      <c r="O106" s="2"/>
      <c r="P106" s="2"/>
      <c r="Q106" s="39">
        <f>0+Q91+Q96+Q101</f>
        <v>0</v>
      </c>
      <c r="R106" s="26">
        <f>0+R91+R96+R101</f>
        <v>0</v>
      </c>
      <c r="S106" s="68">
        <f>Q106*(1+J106)+R106</f>
        <v>0</v>
      </c>
    </row>
    <row r="107" thickTop="1" thickBot="1" ht="25" customHeight="1">
      <c r="A107" s="9"/>
      <c r="B107" s="69"/>
      <c r="C107" s="69"/>
      <c r="D107" s="69"/>
      <c r="E107" s="69"/>
      <c r="F107" s="69"/>
      <c r="G107" s="70" t="s">
        <v>130</v>
      </c>
      <c r="H107" s="71">
        <f>J91+J96+J101</f>
        <v>0</v>
      </c>
      <c r="I107" s="70" t="s">
        <v>131</v>
      </c>
      <c r="J107" s="72">
        <f>0+J106</f>
        <v>0</v>
      </c>
      <c r="K107" s="70" t="s">
        <v>132</v>
      </c>
      <c r="L107" s="73">
        <f>L91+L96+L101</f>
        <v>0</v>
      </c>
      <c r="M107" s="12"/>
      <c r="N107" s="2"/>
      <c r="O107" s="2"/>
      <c r="P107" s="2"/>
      <c r="Q107" s="2"/>
    </row>
    <row r="108" ht="40" customHeight="1">
      <c r="A108" s="9"/>
      <c r="B108" s="78" t="s">
        <v>218</v>
      </c>
      <c r="C108" s="1"/>
      <c r="D108" s="1"/>
      <c r="E108" s="1"/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 ht="12.75">
      <c r="A109" s="9"/>
      <c r="B109" s="47">
        <v>14</v>
      </c>
      <c r="C109" s="48" t="s">
        <v>682</v>
      </c>
      <c r="D109" s="48" t="s">
        <v>3</v>
      </c>
      <c r="E109" s="48" t="s">
        <v>683</v>
      </c>
      <c r="F109" s="48" t="s">
        <v>3</v>
      </c>
      <c r="G109" s="49" t="s">
        <v>155</v>
      </c>
      <c r="H109" s="50">
        <v>13.225</v>
      </c>
      <c r="I109" s="24">
        <f>ROUND(0,2)</f>
        <v>0</v>
      </c>
      <c r="J109" s="51">
        <f>ROUND(I109*H109,2)</f>
        <v>0</v>
      </c>
      <c r="K109" s="52">
        <v>0.20999999999999999</v>
      </c>
      <c r="L109" s="53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 ht="12.75">
      <c r="A110" s="9"/>
      <c r="B110" s="54" t="s">
        <v>73</v>
      </c>
      <c r="C110" s="1"/>
      <c r="D110" s="1"/>
      <c r="E110" s="55" t="s">
        <v>684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75</v>
      </c>
      <c r="C111" s="1"/>
      <c r="D111" s="1"/>
      <c r="E111" s="55" t="s">
        <v>685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54" t="s">
        <v>77</v>
      </c>
      <c r="C112" s="1"/>
      <c r="D112" s="1"/>
      <c r="E112" s="55" t="s">
        <v>223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6" t="s">
        <v>79</v>
      </c>
      <c r="C113" s="29"/>
      <c r="D113" s="29"/>
      <c r="E113" s="57" t="s">
        <v>80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ht="12.75">
      <c r="A114" s="9"/>
      <c r="B114" s="47">
        <v>15</v>
      </c>
      <c r="C114" s="48" t="s">
        <v>562</v>
      </c>
      <c r="D114" s="48" t="s">
        <v>3</v>
      </c>
      <c r="E114" s="48" t="s">
        <v>563</v>
      </c>
      <c r="F114" s="48" t="s">
        <v>3</v>
      </c>
      <c r="G114" s="49" t="s">
        <v>155</v>
      </c>
      <c r="H114" s="59">
        <v>4.5259999999999998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 ht="12.75">
      <c r="A115" s="9"/>
      <c r="B115" s="54" t="s">
        <v>73</v>
      </c>
      <c r="C115" s="1"/>
      <c r="D115" s="1"/>
      <c r="E115" s="55" t="s">
        <v>686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75</v>
      </c>
      <c r="C116" s="1"/>
      <c r="D116" s="1"/>
      <c r="E116" s="55" t="s">
        <v>687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54" t="s">
        <v>77</v>
      </c>
      <c r="C117" s="1"/>
      <c r="D117" s="1"/>
      <c r="E117" s="55" t="s">
        <v>688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6" t="s">
        <v>79</v>
      </c>
      <c r="C118" s="29"/>
      <c r="D118" s="29"/>
      <c r="E118" s="57" t="s">
        <v>80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3">
        <v>4</v>
      </c>
      <c r="D119" s="1"/>
      <c r="E119" s="63" t="s">
        <v>136</v>
      </c>
      <c r="F119" s="1"/>
      <c r="G119" s="64" t="s">
        <v>127</v>
      </c>
      <c r="H119" s="65">
        <f>J109+J114</f>
        <v>0</v>
      </c>
      <c r="I119" s="64" t="s">
        <v>128</v>
      </c>
      <c r="J119" s="66">
        <f>(L119-H119)</f>
        <v>0</v>
      </c>
      <c r="K119" s="64" t="s">
        <v>129</v>
      </c>
      <c r="L119" s="67">
        <f>L109+L114</f>
        <v>0</v>
      </c>
      <c r="M119" s="12"/>
      <c r="N119" s="2"/>
      <c r="O119" s="2"/>
      <c r="P119" s="2"/>
      <c r="Q119" s="39">
        <f>0+Q109+Q114</f>
        <v>0</v>
      </c>
      <c r="R119" s="26">
        <f>0+R109+R114</f>
        <v>0</v>
      </c>
      <c r="S119" s="68">
        <f>Q119*(1+J119)+R119</f>
        <v>0</v>
      </c>
    </row>
    <row r="120" thickTop="1" thickBot="1" ht="25" customHeight="1">
      <c r="A120" s="9"/>
      <c r="B120" s="69"/>
      <c r="C120" s="69"/>
      <c r="D120" s="69"/>
      <c r="E120" s="69"/>
      <c r="F120" s="69"/>
      <c r="G120" s="70" t="s">
        <v>130</v>
      </c>
      <c r="H120" s="71">
        <f>J109+J114</f>
        <v>0</v>
      </c>
      <c r="I120" s="70" t="s">
        <v>131</v>
      </c>
      <c r="J120" s="72">
        <f>0+J119</f>
        <v>0</v>
      </c>
      <c r="K120" s="70" t="s">
        <v>132</v>
      </c>
      <c r="L120" s="73">
        <f>L109+L114</f>
        <v>0</v>
      </c>
      <c r="M120" s="12"/>
      <c r="N120" s="2"/>
      <c r="O120" s="2"/>
      <c r="P120" s="2"/>
      <c r="Q120" s="2"/>
    </row>
    <row r="121" ht="40" customHeight="1">
      <c r="A121" s="9"/>
      <c r="B121" s="78" t="s">
        <v>265</v>
      </c>
      <c r="C121" s="1"/>
      <c r="D121" s="1"/>
      <c r="E121" s="1"/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ht="12.75">
      <c r="A122" s="9"/>
      <c r="B122" s="47">
        <v>16</v>
      </c>
      <c r="C122" s="48" t="s">
        <v>689</v>
      </c>
      <c r="D122" s="48" t="s">
        <v>3</v>
      </c>
      <c r="E122" s="48" t="s">
        <v>690</v>
      </c>
      <c r="F122" s="48" t="s">
        <v>3</v>
      </c>
      <c r="G122" s="49" t="s">
        <v>155</v>
      </c>
      <c r="H122" s="50">
        <v>4.7999999999999998</v>
      </c>
      <c r="I122" s="24">
        <f>ROUND(0,2)</f>
        <v>0</v>
      </c>
      <c r="J122" s="51">
        <f>ROUND(I122*H122,2)</f>
        <v>0</v>
      </c>
      <c r="K122" s="52">
        <v>0.20999999999999999</v>
      </c>
      <c r="L122" s="53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 ht="12.75">
      <c r="A123" s="9"/>
      <c r="B123" s="54" t="s">
        <v>73</v>
      </c>
      <c r="C123" s="1"/>
      <c r="D123" s="1"/>
      <c r="E123" s="55" t="s">
        <v>684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 ht="12.75">
      <c r="A124" s="9"/>
      <c r="B124" s="54" t="s">
        <v>75</v>
      </c>
      <c r="C124" s="1"/>
      <c r="D124" s="1"/>
      <c r="E124" s="55" t="s">
        <v>691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 ht="12.75">
      <c r="A125" s="9"/>
      <c r="B125" s="54" t="s">
        <v>77</v>
      </c>
      <c r="C125" s="1"/>
      <c r="D125" s="1"/>
      <c r="E125" s="55" t="s">
        <v>223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 ht="12.75">
      <c r="A126" s="9"/>
      <c r="B126" s="56" t="s">
        <v>79</v>
      </c>
      <c r="C126" s="29"/>
      <c r="D126" s="29"/>
      <c r="E126" s="57" t="s">
        <v>80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8</v>
      </c>
      <c r="D127" s="1"/>
      <c r="E127" s="63" t="s">
        <v>138</v>
      </c>
      <c r="F127" s="1"/>
      <c r="G127" s="64" t="s">
        <v>127</v>
      </c>
      <c r="H127" s="65">
        <f>0+J122</f>
        <v>0</v>
      </c>
      <c r="I127" s="64" t="s">
        <v>128</v>
      </c>
      <c r="J127" s="66">
        <f>(L127-H127)</f>
        <v>0</v>
      </c>
      <c r="K127" s="64" t="s">
        <v>129</v>
      </c>
      <c r="L127" s="67">
        <f>0+L122</f>
        <v>0</v>
      </c>
      <c r="M127" s="12"/>
      <c r="N127" s="2"/>
      <c r="O127" s="2"/>
      <c r="P127" s="2"/>
      <c r="Q127" s="39">
        <f>0+Q122</f>
        <v>0</v>
      </c>
      <c r="R127" s="26">
        <f>0+R122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130</v>
      </c>
      <c r="H128" s="71">
        <f>0+J122</f>
        <v>0</v>
      </c>
      <c r="I128" s="70" t="s">
        <v>131</v>
      </c>
      <c r="J128" s="72">
        <f>0+J127</f>
        <v>0</v>
      </c>
      <c r="K128" s="70" t="s">
        <v>132</v>
      </c>
      <c r="L128" s="73">
        <f>0+L122</f>
        <v>0</v>
      </c>
      <c r="M128" s="12"/>
      <c r="N128" s="2"/>
      <c r="O128" s="2"/>
      <c r="P128" s="2"/>
      <c r="Q128" s="2"/>
    </row>
    <row r="129" ht="40" customHeight="1">
      <c r="A129" s="9"/>
      <c r="B129" s="78" t="s">
        <v>279</v>
      </c>
      <c r="C129" s="1"/>
      <c r="D129" s="1"/>
      <c r="E129" s="1"/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ht="12.75">
      <c r="A130" s="9"/>
      <c r="B130" s="47">
        <v>17</v>
      </c>
      <c r="C130" s="48" t="s">
        <v>692</v>
      </c>
      <c r="D130" s="48" t="s">
        <v>3</v>
      </c>
      <c r="E130" s="48" t="s">
        <v>693</v>
      </c>
      <c r="F130" s="48" t="s">
        <v>3</v>
      </c>
      <c r="G130" s="49" t="s">
        <v>169</v>
      </c>
      <c r="H130" s="50">
        <v>80</v>
      </c>
      <c r="I130" s="24">
        <f>ROUND(0,2)</f>
        <v>0</v>
      </c>
      <c r="J130" s="51">
        <f>ROUND(I130*H130,2)</f>
        <v>0</v>
      </c>
      <c r="K130" s="52">
        <v>0.20999999999999999</v>
      </c>
      <c r="L130" s="53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 ht="12.75">
      <c r="A131" s="9"/>
      <c r="B131" s="54" t="s">
        <v>73</v>
      </c>
      <c r="C131" s="1"/>
      <c r="D131" s="1"/>
      <c r="E131" s="55" t="s">
        <v>694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ht="12.75">
      <c r="A132" s="9"/>
      <c r="B132" s="54" t="s">
        <v>75</v>
      </c>
      <c r="C132" s="1"/>
      <c r="D132" s="1"/>
      <c r="E132" s="55" t="s">
        <v>695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ht="12.75">
      <c r="A133" s="9"/>
      <c r="B133" s="54" t="s">
        <v>77</v>
      </c>
      <c r="C133" s="1"/>
      <c r="D133" s="1"/>
      <c r="E133" s="55" t="s">
        <v>493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6" t="s">
        <v>79</v>
      </c>
      <c r="C134" s="29"/>
      <c r="D134" s="29"/>
      <c r="E134" s="57" t="s">
        <v>80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 ht="12.75">
      <c r="A135" s="9"/>
      <c r="B135" s="47">
        <v>18</v>
      </c>
      <c r="C135" s="48" t="s">
        <v>696</v>
      </c>
      <c r="D135" s="48" t="s">
        <v>3</v>
      </c>
      <c r="E135" s="48" t="s">
        <v>697</v>
      </c>
      <c r="F135" s="48" t="s">
        <v>3</v>
      </c>
      <c r="G135" s="49" t="s">
        <v>169</v>
      </c>
      <c r="H135" s="59">
        <v>8</v>
      </c>
      <c r="I135" s="33">
        <f>ROUND(0,2)</f>
        <v>0</v>
      </c>
      <c r="J135" s="60">
        <f>ROUND(I135*H135,2)</f>
        <v>0</v>
      </c>
      <c r="K135" s="61">
        <v>0.20999999999999999</v>
      </c>
      <c r="L135" s="62">
        <f>IF(ISNUMBER(K135),ROUND(J135*(K135+1),2),0)</f>
        <v>0</v>
      </c>
      <c r="M135" s="12"/>
      <c r="N135" s="2"/>
      <c r="O135" s="2"/>
      <c r="P135" s="2"/>
      <c r="Q135" s="39">
        <f>IF(ISNUMBER(K135),IF(H135&gt;0,IF(I135&gt;0,J135,0),0),0)</f>
        <v>0</v>
      </c>
      <c r="R135" s="26">
        <f>IF(ISNUMBER(K135)=FALSE,J135,0)</f>
        <v>0</v>
      </c>
    </row>
    <row r="136" ht="12.75">
      <c r="A136" s="9"/>
      <c r="B136" s="54" t="s">
        <v>73</v>
      </c>
      <c r="C136" s="1"/>
      <c r="D136" s="1"/>
      <c r="E136" s="55" t="s">
        <v>356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 ht="12.75">
      <c r="A137" s="9"/>
      <c r="B137" s="54" t="s">
        <v>75</v>
      </c>
      <c r="C137" s="1"/>
      <c r="D137" s="1"/>
      <c r="E137" s="55" t="s">
        <v>698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ht="12.75">
      <c r="A138" s="9"/>
      <c r="B138" s="54" t="s">
        <v>77</v>
      </c>
      <c r="C138" s="1"/>
      <c r="D138" s="1"/>
      <c r="E138" s="55" t="s">
        <v>699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6" t="s">
        <v>79</v>
      </c>
      <c r="C139" s="29"/>
      <c r="D139" s="29"/>
      <c r="E139" s="57" t="s">
        <v>80</v>
      </c>
      <c r="F139" s="29"/>
      <c r="G139" s="29"/>
      <c r="H139" s="58"/>
      <c r="I139" s="29"/>
      <c r="J139" s="58"/>
      <c r="K139" s="29"/>
      <c r="L139" s="29"/>
      <c r="M139" s="12"/>
      <c r="N139" s="2"/>
      <c r="O139" s="2"/>
      <c r="P139" s="2"/>
      <c r="Q139" s="2"/>
    </row>
    <row r="140" thickTop="1" ht="12.75">
      <c r="A140" s="9"/>
      <c r="B140" s="47">
        <v>19</v>
      </c>
      <c r="C140" s="48" t="s">
        <v>700</v>
      </c>
      <c r="D140" s="48" t="s">
        <v>3</v>
      </c>
      <c r="E140" s="48" t="s">
        <v>701</v>
      </c>
      <c r="F140" s="48" t="s">
        <v>3</v>
      </c>
      <c r="G140" s="49" t="s">
        <v>169</v>
      </c>
      <c r="H140" s="59">
        <v>9.3499999999999996</v>
      </c>
      <c r="I140" s="33">
        <f>ROUND(0,2)</f>
        <v>0</v>
      </c>
      <c r="J140" s="60">
        <f>ROUND(I140*H140,2)</f>
        <v>0</v>
      </c>
      <c r="K140" s="61">
        <v>0.20999999999999999</v>
      </c>
      <c r="L140" s="62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 ht="12.75">
      <c r="A141" s="9"/>
      <c r="B141" s="54" t="s">
        <v>73</v>
      </c>
      <c r="C141" s="1"/>
      <c r="D141" s="1"/>
      <c r="E141" s="55" t="s">
        <v>702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ht="12.75">
      <c r="A142" s="9"/>
      <c r="B142" s="54" t="s">
        <v>75</v>
      </c>
      <c r="C142" s="1"/>
      <c r="D142" s="1"/>
      <c r="E142" s="55" t="s">
        <v>3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ht="12.75">
      <c r="A143" s="9"/>
      <c r="B143" s="54" t="s">
        <v>77</v>
      </c>
      <c r="C143" s="1"/>
      <c r="D143" s="1"/>
      <c r="E143" s="55" t="s">
        <v>703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 ht="12.75">
      <c r="A144" s="9"/>
      <c r="B144" s="56" t="s">
        <v>79</v>
      </c>
      <c r="C144" s="29"/>
      <c r="D144" s="29"/>
      <c r="E144" s="57" t="s">
        <v>80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ht="12.75">
      <c r="A145" s="9"/>
      <c r="B145" s="47">
        <v>20</v>
      </c>
      <c r="C145" s="48" t="s">
        <v>704</v>
      </c>
      <c r="D145" s="48" t="s">
        <v>3</v>
      </c>
      <c r="E145" s="48" t="s">
        <v>705</v>
      </c>
      <c r="F145" s="48" t="s">
        <v>3</v>
      </c>
      <c r="G145" s="49" t="s">
        <v>155</v>
      </c>
      <c r="H145" s="59">
        <v>14.384</v>
      </c>
      <c r="I145" s="33">
        <f>ROUND(0,2)</f>
        <v>0</v>
      </c>
      <c r="J145" s="60">
        <f>ROUND(I145*H145,2)</f>
        <v>0</v>
      </c>
      <c r="K145" s="61">
        <v>0.20999999999999999</v>
      </c>
      <c r="L145" s="62">
        <f>IF(ISNUMBER(K145),ROUND(J145*(K145+1),2),0)</f>
        <v>0</v>
      </c>
      <c r="M145" s="12"/>
      <c r="N145" s="2"/>
      <c r="O145" s="2"/>
      <c r="P145" s="2"/>
      <c r="Q145" s="39">
        <f>IF(ISNUMBER(K145),IF(H145&gt;0,IF(I145&gt;0,J145,0),0),0)</f>
        <v>0</v>
      </c>
      <c r="R145" s="26">
        <f>IF(ISNUMBER(K145)=FALSE,J145,0)</f>
        <v>0</v>
      </c>
    </row>
    <row r="146" ht="12.75">
      <c r="A146" s="9"/>
      <c r="B146" s="54" t="s">
        <v>73</v>
      </c>
      <c r="C146" s="1"/>
      <c r="D146" s="1"/>
      <c r="E146" s="55" t="s">
        <v>706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ht="12.75">
      <c r="A147" s="9"/>
      <c r="B147" s="54" t="s">
        <v>75</v>
      </c>
      <c r="C147" s="1"/>
      <c r="D147" s="1"/>
      <c r="E147" s="55" t="s">
        <v>707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ht="12.75">
      <c r="A148" s="9"/>
      <c r="B148" s="54" t="s">
        <v>77</v>
      </c>
      <c r="C148" s="1"/>
      <c r="D148" s="1"/>
      <c r="E148" s="55" t="s">
        <v>708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6" t="s">
        <v>79</v>
      </c>
      <c r="C149" s="29"/>
      <c r="D149" s="29"/>
      <c r="E149" s="57" t="s">
        <v>80</v>
      </c>
      <c r="F149" s="29"/>
      <c r="G149" s="29"/>
      <c r="H149" s="58"/>
      <c r="I149" s="29"/>
      <c r="J149" s="58"/>
      <c r="K149" s="29"/>
      <c r="L149" s="29"/>
      <c r="M149" s="12"/>
      <c r="N149" s="2"/>
      <c r="O149" s="2"/>
      <c r="P149" s="2"/>
      <c r="Q149" s="2"/>
    </row>
    <row r="150" thickTop="1" ht="12.75">
      <c r="A150" s="9"/>
      <c r="B150" s="47">
        <v>21</v>
      </c>
      <c r="C150" s="48" t="s">
        <v>709</v>
      </c>
      <c r="D150" s="48" t="s">
        <v>3</v>
      </c>
      <c r="E150" s="48" t="s">
        <v>710</v>
      </c>
      <c r="F150" s="48" t="s">
        <v>3</v>
      </c>
      <c r="G150" s="49" t="s">
        <v>169</v>
      </c>
      <c r="H150" s="59">
        <v>9.3000000000000007</v>
      </c>
      <c r="I150" s="33">
        <f>ROUND(0,2)</f>
        <v>0</v>
      </c>
      <c r="J150" s="60">
        <f>ROUND(I150*H150,2)</f>
        <v>0</v>
      </c>
      <c r="K150" s="61">
        <v>0.20999999999999999</v>
      </c>
      <c r="L150" s="62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 ht="12.75">
      <c r="A151" s="9"/>
      <c r="B151" s="54" t="s">
        <v>73</v>
      </c>
      <c r="C151" s="1"/>
      <c r="D151" s="1"/>
      <c r="E151" s="55" t="s">
        <v>711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75</v>
      </c>
      <c r="C152" s="1"/>
      <c r="D152" s="1"/>
      <c r="E152" s="55" t="s">
        <v>3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77</v>
      </c>
      <c r="C153" s="1"/>
      <c r="D153" s="1"/>
      <c r="E153" s="55" t="s">
        <v>712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6" t="s">
        <v>79</v>
      </c>
      <c r="C154" s="29"/>
      <c r="D154" s="29"/>
      <c r="E154" s="57" t="s">
        <v>80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 ht="12.75">
      <c r="A155" s="9"/>
      <c r="B155" s="47">
        <v>22</v>
      </c>
      <c r="C155" s="48" t="s">
        <v>713</v>
      </c>
      <c r="D155" s="48" t="s">
        <v>3</v>
      </c>
      <c r="E155" s="48" t="s">
        <v>714</v>
      </c>
      <c r="F155" s="48" t="s">
        <v>3</v>
      </c>
      <c r="G155" s="49" t="s">
        <v>142</v>
      </c>
      <c r="H155" s="59">
        <v>0.156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 ht="12.75">
      <c r="A156" s="9"/>
      <c r="B156" s="54" t="s">
        <v>73</v>
      </c>
      <c r="C156" s="1"/>
      <c r="D156" s="1"/>
      <c r="E156" s="55" t="s">
        <v>715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54" t="s">
        <v>75</v>
      </c>
      <c r="C157" s="1"/>
      <c r="D157" s="1"/>
      <c r="E157" s="55" t="s">
        <v>716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77</v>
      </c>
      <c r="C158" s="1"/>
      <c r="D158" s="1"/>
      <c r="E158" s="55" t="s">
        <v>717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6" t="s">
        <v>79</v>
      </c>
      <c r="C159" s="29"/>
      <c r="D159" s="29"/>
      <c r="E159" s="57" t="s">
        <v>80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 thickBot="1" ht="25" customHeight="1">
      <c r="A160" s="9"/>
      <c r="B160" s="1"/>
      <c r="C160" s="63">
        <v>9</v>
      </c>
      <c r="D160" s="1"/>
      <c r="E160" s="63" t="s">
        <v>139</v>
      </c>
      <c r="F160" s="1"/>
      <c r="G160" s="64" t="s">
        <v>127</v>
      </c>
      <c r="H160" s="65">
        <f>J130+J135+J140+J145+J150+J155</f>
        <v>0</v>
      </c>
      <c r="I160" s="64" t="s">
        <v>128</v>
      </c>
      <c r="J160" s="66">
        <f>(L160-H160)</f>
        <v>0</v>
      </c>
      <c r="K160" s="64" t="s">
        <v>129</v>
      </c>
      <c r="L160" s="67">
        <f>L130+L135+L140+L145+L150+L155</f>
        <v>0</v>
      </c>
      <c r="M160" s="12"/>
      <c r="N160" s="2"/>
      <c r="O160" s="2"/>
      <c r="P160" s="2"/>
      <c r="Q160" s="39">
        <f>0+Q130+Q135+Q140+Q145+Q150+Q155</f>
        <v>0</v>
      </c>
      <c r="R160" s="26">
        <f>0+R130+R135+R140+R145+R150+R155</f>
        <v>0</v>
      </c>
      <c r="S160" s="68">
        <f>Q160*(1+J160)+R160</f>
        <v>0</v>
      </c>
    </row>
    <row r="161" thickTop="1" thickBot="1" ht="25" customHeight="1">
      <c r="A161" s="9"/>
      <c r="B161" s="69"/>
      <c r="C161" s="69"/>
      <c r="D161" s="69"/>
      <c r="E161" s="69"/>
      <c r="F161" s="69"/>
      <c r="G161" s="70" t="s">
        <v>130</v>
      </c>
      <c r="H161" s="71">
        <f>J130+J135+J140+J145+J150+J155</f>
        <v>0</v>
      </c>
      <c r="I161" s="70" t="s">
        <v>131</v>
      </c>
      <c r="J161" s="72">
        <f>0+J160</f>
        <v>0</v>
      </c>
      <c r="K161" s="70" t="s">
        <v>132</v>
      </c>
      <c r="L161" s="73">
        <f>L130+L135+L140+L145+L150+L155</f>
        <v>0</v>
      </c>
      <c r="M161" s="12"/>
      <c r="N161" s="2"/>
      <c r="O161" s="2"/>
      <c r="P161" s="2"/>
      <c r="Q161" s="2"/>
    </row>
    <row r="162" ht="12.75">
      <c r="A162" s="13"/>
      <c r="B162" s="4"/>
      <c r="C162" s="4"/>
      <c r="D162" s="4"/>
      <c r="E162" s="4"/>
      <c r="F162" s="4"/>
      <c r="G162" s="4"/>
      <c r="H162" s="74"/>
      <c r="I162" s="4"/>
      <c r="J162" s="74"/>
      <c r="K162" s="4"/>
      <c r="L162" s="4"/>
      <c r="M162" s="14"/>
      <c r="N162" s="2"/>
      <c r="O162" s="2"/>
      <c r="P162" s="2"/>
      <c r="Q162" s="2"/>
    </row>
    <row r="163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2"/>
    </row>
  </sheetData>
  <mergeCells count="115"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4:L44"/>
    <mergeCell ref="B22:D22"/>
    <mergeCell ref="B23:D23"/>
    <mergeCell ref="B24:D24"/>
    <mergeCell ref="B25:D25"/>
    <mergeCell ref="B26:D26"/>
    <mergeCell ref="B72:L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90:L90"/>
    <mergeCell ref="B92:D92"/>
    <mergeCell ref="B93:D93"/>
    <mergeCell ref="B94:D94"/>
    <mergeCell ref="B95:D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8:L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29:L129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Propustek č. 1 - km 0,762&amp;R&amp;P/&amp;N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 codeName="_____SO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H42+H50+H68+H81+H94+H112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718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L42+L50+L68+L81+L94+L112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AVERAGE(J41,J49,J67,J80,J93,J111)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H42</f>
        <v>0</v>
      </c>
      <c r="L20" s="44">
        <f>L42</f>
        <v>0</v>
      </c>
      <c r="M20" s="12"/>
      <c r="N20" s="2"/>
      <c r="O20" s="2"/>
      <c r="P20" s="2"/>
      <c r="Q20" s="2"/>
      <c r="S20" s="26">
        <f>S41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H50</f>
        <v>0</v>
      </c>
      <c r="L21" s="44">
        <f>L50</f>
        <v>0</v>
      </c>
      <c r="M21" s="12"/>
      <c r="N21" s="2"/>
      <c r="O21" s="2"/>
      <c r="P21" s="2"/>
      <c r="Q21" s="2"/>
      <c r="S21" s="26">
        <f>S49</f>
        <v>0</v>
      </c>
    </row>
    <row r="22" ht="12.75">
      <c r="A22" s="9"/>
      <c r="B22" s="42">
        <v>2</v>
      </c>
      <c r="C22" s="1"/>
      <c r="D22" s="1"/>
      <c r="E22" s="43" t="s">
        <v>380</v>
      </c>
      <c r="F22" s="1"/>
      <c r="G22" s="1"/>
      <c r="H22" s="1"/>
      <c r="I22" s="1"/>
      <c r="J22" s="1"/>
      <c r="K22" s="44">
        <f>H68</f>
        <v>0</v>
      </c>
      <c r="L22" s="44">
        <f>L68</f>
        <v>0</v>
      </c>
      <c r="M22" s="12"/>
      <c r="N22" s="2"/>
      <c r="O22" s="2"/>
      <c r="P22" s="2"/>
      <c r="Q22" s="2"/>
      <c r="S22" s="26">
        <f>S67</f>
        <v>0</v>
      </c>
    </row>
    <row r="23" ht="12.75">
      <c r="A23" s="9"/>
      <c r="B23" s="42">
        <v>3</v>
      </c>
      <c r="C23" s="1"/>
      <c r="D23" s="1"/>
      <c r="E23" s="43" t="s">
        <v>639</v>
      </c>
      <c r="F23" s="1"/>
      <c r="G23" s="1"/>
      <c r="H23" s="1"/>
      <c r="I23" s="1"/>
      <c r="J23" s="1"/>
      <c r="K23" s="44">
        <f>H81</f>
        <v>0</v>
      </c>
      <c r="L23" s="44">
        <f>L81</f>
        <v>0</v>
      </c>
      <c r="M23" s="12"/>
      <c r="N23" s="2"/>
      <c r="O23" s="2"/>
      <c r="P23" s="2"/>
      <c r="Q23" s="2"/>
      <c r="S23" s="26">
        <f>S80</f>
        <v>0</v>
      </c>
    </row>
    <row r="24" ht="12.75">
      <c r="A24" s="9"/>
      <c r="B24" s="42">
        <v>4</v>
      </c>
      <c r="C24" s="1"/>
      <c r="D24" s="1"/>
      <c r="E24" s="43" t="s">
        <v>136</v>
      </c>
      <c r="F24" s="1"/>
      <c r="G24" s="1"/>
      <c r="H24" s="1"/>
      <c r="I24" s="1"/>
      <c r="J24" s="1"/>
      <c r="K24" s="44">
        <f>H94</f>
        <v>0</v>
      </c>
      <c r="L24" s="44">
        <f>L94</f>
        <v>0</v>
      </c>
      <c r="M24" s="12"/>
      <c r="N24" s="2"/>
      <c r="O24" s="2"/>
      <c r="P24" s="2"/>
      <c r="Q24" s="2"/>
      <c r="S24" s="26">
        <f>S93</f>
        <v>0</v>
      </c>
    </row>
    <row r="25" ht="12.75">
      <c r="A25" s="9"/>
      <c r="B25" s="42">
        <v>9</v>
      </c>
      <c r="C25" s="1"/>
      <c r="D25" s="1"/>
      <c r="E25" s="43" t="s">
        <v>139</v>
      </c>
      <c r="F25" s="1"/>
      <c r="G25" s="1"/>
      <c r="H25" s="1"/>
      <c r="I25" s="1"/>
      <c r="J25" s="1"/>
      <c r="K25" s="44">
        <f>H112</f>
        <v>0</v>
      </c>
      <c r="L25" s="44">
        <f>L112</f>
        <v>0</v>
      </c>
      <c r="M25" s="75"/>
      <c r="N25" s="2"/>
      <c r="O25" s="2"/>
      <c r="P25" s="2"/>
      <c r="Q25" s="2"/>
      <c r="S25" s="26">
        <f>S111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6"/>
      <c r="N26" s="2"/>
      <c r="O26" s="2"/>
      <c r="P26" s="2"/>
      <c r="Q26" s="2"/>
    </row>
    <row r="27" ht="14" customHeight="1">
      <c r="A27" s="4"/>
      <c r="B27" s="34" t="s">
        <v>61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7"/>
      <c r="N28" s="2"/>
      <c r="O28" s="2"/>
      <c r="P28" s="2"/>
      <c r="Q28" s="2"/>
    </row>
    <row r="29" ht="18" customHeight="1">
      <c r="A29" s="9"/>
      <c r="B29" s="40" t="s">
        <v>62</v>
      </c>
      <c r="C29" s="40" t="s">
        <v>58</v>
      </c>
      <c r="D29" s="40" t="s">
        <v>63</v>
      </c>
      <c r="E29" s="40" t="s">
        <v>59</v>
      </c>
      <c r="F29" s="40" t="s">
        <v>64</v>
      </c>
      <c r="G29" s="41" t="s">
        <v>65</v>
      </c>
      <c r="H29" s="22" t="s">
        <v>66</v>
      </c>
      <c r="I29" s="22" t="s">
        <v>67</v>
      </c>
      <c r="J29" s="22" t="s">
        <v>16</v>
      </c>
      <c r="K29" s="41" t="s">
        <v>68</v>
      </c>
      <c r="L29" s="22" t="s">
        <v>17</v>
      </c>
      <c r="M29" s="75"/>
      <c r="N29" s="2"/>
      <c r="O29" s="2"/>
      <c r="P29" s="2"/>
      <c r="Q29" s="2"/>
    </row>
    <row r="30" ht="40" customHeight="1">
      <c r="A30" s="9"/>
      <c r="B30" s="45" t="s">
        <v>69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 ht="12.75">
      <c r="A31" s="9"/>
      <c r="B31" s="47">
        <v>1</v>
      </c>
      <c r="C31" s="48" t="s">
        <v>140</v>
      </c>
      <c r="D31" s="48" t="s">
        <v>3</v>
      </c>
      <c r="E31" s="48" t="s">
        <v>141</v>
      </c>
      <c r="F31" s="48" t="s">
        <v>3</v>
      </c>
      <c r="G31" s="49" t="s">
        <v>142</v>
      </c>
      <c r="H31" s="50">
        <v>1.3999999999999999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 ht="12.75">
      <c r="A32" s="9"/>
      <c r="B32" s="54" t="s">
        <v>73</v>
      </c>
      <c r="C32" s="1"/>
      <c r="D32" s="1"/>
      <c r="E32" s="55" t="s">
        <v>640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75</v>
      </c>
      <c r="C33" s="1"/>
      <c r="D33" s="1"/>
      <c r="E33" s="55" t="s">
        <v>719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77</v>
      </c>
      <c r="C34" s="1"/>
      <c r="D34" s="1"/>
      <c r="E34" s="55" t="s">
        <v>145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 ht="12.75">
      <c r="A35" s="9"/>
      <c r="B35" s="56" t="s">
        <v>79</v>
      </c>
      <c r="C35" s="29"/>
      <c r="D35" s="29"/>
      <c r="E35" s="57" t="s">
        <v>80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 ht="12.75">
      <c r="A36" s="9"/>
      <c r="B36" s="47">
        <v>2</v>
      </c>
      <c r="C36" s="48" t="s">
        <v>140</v>
      </c>
      <c r="D36" s="48">
        <v>5</v>
      </c>
      <c r="E36" s="48" t="s">
        <v>141</v>
      </c>
      <c r="F36" s="48" t="s">
        <v>3</v>
      </c>
      <c r="G36" s="49" t="s">
        <v>142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 ht="12.75">
      <c r="A37" s="9"/>
      <c r="B37" s="54" t="s">
        <v>73</v>
      </c>
      <c r="C37" s="1"/>
      <c r="D37" s="1"/>
      <c r="E37" s="55" t="s">
        <v>642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75</v>
      </c>
      <c r="C38" s="1"/>
      <c r="D38" s="1"/>
      <c r="E38" s="55" t="s">
        <v>720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77</v>
      </c>
      <c r="C39" s="1"/>
      <c r="D39" s="1"/>
      <c r="E39" s="55" t="s">
        <v>145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 ht="12.75">
      <c r="A40" s="9"/>
      <c r="B40" s="56" t="s">
        <v>79</v>
      </c>
      <c r="C40" s="29"/>
      <c r="D40" s="29"/>
      <c r="E40" s="57" t="s">
        <v>80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3">
        <v>0</v>
      </c>
      <c r="D41" s="1"/>
      <c r="E41" s="63" t="s">
        <v>60</v>
      </c>
      <c r="F41" s="1"/>
      <c r="G41" s="64" t="s">
        <v>127</v>
      </c>
      <c r="H41" s="65">
        <f>J31+J36</f>
        <v>0</v>
      </c>
      <c r="I41" s="64" t="s">
        <v>128</v>
      </c>
      <c r="J41" s="66">
        <f>(L41-H41)</f>
        <v>0</v>
      </c>
      <c r="K41" s="64" t="s">
        <v>129</v>
      </c>
      <c r="L41" s="67">
        <f>L31+L36</f>
        <v>0</v>
      </c>
      <c r="M41" s="12"/>
      <c r="N41" s="2"/>
      <c r="O41" s="2"/>
      <c r="P41" s="2"/>
      <c r="Q41" s="39">
        <f>0+Q31+Q36</f>
        <v>0</v>
      </c>
      <c r="R41" s="26">
        <f>0+R31+R36</f>
        <v>0</v>
      </c>
      <c r="S41" s="68">
        <f>Q41*(1+J41)+R41</f>
        <v>0</v>
      </c>
    </row>
    <row r="42" thickTop="1" thickBot="1" ht="25" customHeight="1">
      <c r="A42" s="9"/>
      <c r="B42" s="69"/>
      <c r="C42" s="69"/>
      <c r="D42" s="69"/>
      <c r="E42" s="69"/>
      <c r="F42" s="69"/>
      <c r="G42" s="70" t="s">
        <v>130</v>
      </c>
      <c r="H42" s="71">
        <f>J31+J36</f>
        <v>0</v>
      </c>
      <c r="I42" s="70" t="s">
        <v>131</v>
      </c>
      <c r="J42" s="72">
        <f>0+J41</f>
        <v>0</v>
      </c>
      <c r="K42" s="70" t="s">
        <v>132</v>
      </c>
      <c r="L42" s="73">
        <f>L31+L36</f>
        <v>0</v>
      </c>
      <c r="M42" s="12"/>
      <c r="N42" s="2"/>
      <c r="O42" s="2"/>
      <c r="P42" s="2"/>
      <c r="Q42" s="2"/>
    </row>
    <row r="43" ht="40" customHeight="1">
      <c r="A43" s="9"/>
      <c r="B43" s="78" t="s">
        <v>152</v>
      </c>
      <c r="C43" s="1"/>
      <c r="D43" s="1"/>
      <c r="E43" s="1"/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47">
        <v>3</v>
      </c>
      <c r="C44" s="48" t="s">
        <v>721</v>
      </c>
      <c r="D44" s="48" t="s">
        <v>3</v>
      </c>
      <c r="E44" s="48" t="s">
        <v>722</v>
      </c>
      <c r="F44" s="48" t="s">
        <v>3</v>
      </c>
      <c r="G44" s="49" t="s">
        <v>155</v>
      </c>
      <c r="H44" s="50">
        <v>0.69999999999999996</v>
      </c>
      <c r="I44" s="24">
        <f>ROUND(0,2)</f>
        <v>0</v>
      </c>
      <c r="J44" s="51">
        <f>ROUND(I44*H44,2)</f>
        <v>0</v>
      </c>
      <c r="K44" s="52">
        <v>0.20999999999999999</v>
      </c>
      <c r="L44" s="53">
        <f>IF(ISNUMBER(K44),ROUND(J44*(K44+1),2),0)</f>
        <v>0</v>
      </c>
      <c r="M44" s="12"/>
      <c r="N44" s="2"/>
      <c r="O44" s="2"/>
      <c r="P44" s="2"/>
      <c r="Q44" s="39">
        <f>IF(ISNUMBER(K44),IF(H44&gt;0,IF(I44&gt;0,J44,0),0),0)</f>
        <v>0</v>
      </c>
      <c r="R44" s="26">
        <f>IF(ISNUMBER(K44)=FALSE,J44,0)</f>
        <v>0</v>
      </c>
    </row>
    <row r="45" ht="12.75">
      <c r="A45" s="9"/>
      <c r="B45" s="54" t="s">
        <v>73</v>
      </c>
      <c r="C45" s="1"/>
      <c r="D45" s="1"/>
      <c r="E45" s="55" t="s">
        <v>648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 ht="12.75">
      <c r="A46" s="9"/>
      <c r="B46" s="54" t="s">
        <v>75</v>
      </c>
      <c r="C46" s="1"/>
      <c r="D46" s="1"/>
      <c r="E46" s="55" t="s">
        <v>723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ht="12.75">
      <c r="A47" s="9"/>
      <c r="B47" s="54" t="s">
        <v>77</v>
      </c>
      <c r="C47" s="1"/>
      <c r="D47" s="1"/>
      <c r="E47" s="55" t="s">
        <v>724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thickBot="1" ht="12.75">
      <c r="A48" s="9"/>
      <c r="B48" s="56" t="s">
        <v>79</v>
      </c>
      <c r="C48" s="29"/>
      <c r="D48" s="29"/>
      <c r="E48" s="57" t="s">
        <v>80</v>
      </c>
      <c r="F48" s="29"/>
      <c r="G48" s="29"/>
      <c r="H48" s="58"/>
      <c r="I48" s="29"/>
      <c r="J48" s="58"/>
      <c r="K48" s="29"/>
      <c r="L48" s="29"/>
      <c r="M48" s="12"/>
      <c r="N48" s="2"/>
      <c r="O48" s="2"/>
      <c r="P48" s="2"/>
      <c r="Q48" s="2"/>
    </row>
    <row r="49" thickTop="1" thickBot="1" ht="25" customHeight="1">
      <c r="A49" s="9"/>
      <c r="B49" s="1"/>
      <c r="C49" s="63">
        <v>1</v>
      </c>
      <c r="D49" s="1"/>
      <c r="E49" s="63" t="s">
        <v>135</v>
      </c>
      <c r="F49" s="1"/>
      <c r="G49" s="64" t="s">
        <v>127</v>
      </c>
      <c r="H49" s="65">
        <f>0+J44</f>
        <v>0</v>
      </c>
      <c r="I49" s="64" t="s">
        <v>128</v>
      </c>
      <c r="J49" s="66">
        <f>(L49-H49)</f>
        <v>0</v>
      </c>
      <c r="K49" s="64" t="s">
        <v>129</v>
      </c>
      <c r="L49" s="67">
        <f>0+L44</f>
        <v>0</v>
      </c>
      <c r="M49" s="12"/>
      <c r="N49" s="2"/>
      <c r="O49" s="2"/>
      <c r="P49" s="2"/>
      <c r="Q49" s="39">
        <f>0+Q44</f>
        <v>0</v>
      </c>
      <c r="R49" s="26">
        <f>0+R44</f>
        <v>0</v>
      </c>
      <c r="S49" s="68">
        <f>Q49*(1+J49)+R49</f>
        <v>0</v>
      </c>
    </row>
    <row r="50" thickTop="1" thickBot="1" ht="25" customHeight="1">
      <c r="A50" s="9"/>
      <c r="B50" s="69"/>
      <c r="C50" s="69"/>
      <c r="D50" s="69"/>
      <c r="E50" s="69"/>
      <c r="F50" s="69"/>
      <c r="G50" s="70" t="s">
        <v>130</v>
      </c>
      <c r="H50" s="71">
        <f>0+J44</f>
        <v>0</v>
      </c>
      <c r="I50" s="70" t="s">
        <v>131</v>
      </c>
      <c r="J50" s="72">
        <f>0+J49</f>
        <v>0</v>
      </c>
      <c r="K50" s="70" t="s">
        <v>132</v>
      </c>
      <c r="L50" s="73">
        <f>0+L44</f>
        <v>0</v>
      </c>
      <c r="M50" s="12"/>
      <c r="N50" s="2"/>
      <c r="O50" s="2"/>
      <c r="P50" s="2"/>
      <c r="Q50" s="2"/>
    </row>
    <row r="51" ht="40" customHeight="1">
      <c r="A51" s="9"/>
      <c r="B51" s="78" t="s">
        <v>442</v>
      </c>
      <c r="C51" s="1"/>
      <c r="D51" s="1"/>
      <c r="E51" s="1"/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ht="12.75">
      <c r="A52" s="9"/>
      <c r="B52" s="47">
        <v>4</v>
      </c>
      <c r="C52" s="48" t="s">
        <v>659</v>
      </c>
      <c r="D52" s="48" t="s">
        <v>3</v>
      </c>
      <c r="E52" s="48" t="s">
        <v>660</v>
      </c>
      <c r="F52" s="48" t="s">
        <v>3</v>
      </c>
      <c r="G52" s="49" t="s">
        <v>155</v>
      </c>
      <c r="H52" s="50">
        <v>0.95999999999999996</v>
      </c>
      <c r="I52" s="24">
        <f>ROUND(0,2)</f>
        <v>0</v>
      </c>
      <c r="J52" s="51">
        <f>ROUND(I52*H52,2)</f>
        <v>0</v>
      </c>
      <c r="K52" s="52">
        <v>0.20999999999999999</v>
      </c>
      <c r="L52" s="53">
        <f>IF(ISNUMBER(K52),ROUND(J52*(K52+1),2),0)</f>
        <v>0</v>
      </c>
      <c r="M52" s="12"/>
      <c r="N52" s="2"/>
      <c r="O52" s="2"/>
      <c r="P52" s="2"/>
      <c r="Q52" s="39">
        <f>IF(ISNUMBER(K52),IF(H52&gt;0,IF(I52&gt;0,J52,0),0),0)</f>
        <v>0</v>
      </c>
      <c r="R52" s="26">
        <f>IF(ISNUMBER(K52)=FALSE,J52,0)</f>
        <v>0</v>
      </c>
    </row>
    <row r="53" ht="12.75">
      <c r="A53" s="9"/>
      <c r="B53" s="54" t="s">
        <v>73</v>
      </c>
      <c r="C53" s="1"/>
      <c r="D53" s="1"/>
      <c r="E53" s="55" t="s">
        <v>661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ht="12.75">
      <c r="A54" s="9"/>
      <c r="B54" s="54" t="s">
        <v>75</v>
      </c>
      <c r="C54" s="1"/>
      <c r="D54" s="1"/>
      <c r="E54" s="55" t="s">
        <v>725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ht="12.75">
      <c r="A55" s="9"/>
      <c r="B55" s="54" t="s">
        <v>77</v>
      </c>
      <c r="C55" s="1"/>
      <c r="D55" s="1"/>
      <c r="E55" s="55" t="s">
        <v>663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thickBot="1" ht="12.75">
      <c r="A56" s="9"/>
      <c r="B56" s="56" t="s">
        <v>79</v>
      </c>
      <c r="C56" s="29"/>
      <c r="D56" s="29"/>
      <c r="E56" s="57" t="s">
        <v>80</v>
      </c>
      <c r="F56" s="29"/>
      <c r="G56" s="29"/>
      <c r="H56" s="58"/>
      <c r="I56" s="29"/>
      <c r="J56" s="58"/>
      <c r="K56" s="29"/>
      <c r="L56" s="29"/>
      <c r="M56" s="12"/>
      <c r="N56" s="2"/>
      <c r="O56" s="2"/>
      <c r="P56" s="2"/>
      <c r="Q56" s="2"/>
    </row>
    <row r="57" thickTop="1" ht="12.75">
      <c r="A57" s="9"/>
      <c r="B57" s="47">
        <v>5</v>
      </c>
      <c r="C57" s="48" t="s">
        <v>664</v>
      </c>
      <c r="D57" s="48" t="s">
        <v>3</v>
      </c>
      <c r="E57" s="48" t="s">
        <v>665</v>
      </c>
      <c r="F57" s="48" t="s">
        <v>3</v>
      </c>
      <c r="G57" s="49" t="s">
        <v>142</v>
      </c>
      <c r="H57" s="59">
        <v>0.041000000000000002</v>
      </c>
      <c r="I57" s="33">
        <f>ROUND(0,2)</f>
        <v>0</v>
      </c>
      <c r="J57" s="60">
        <f>ROUND(I57*H57,2)</f>
        <v>0</v>
      </c>
      <c r="K57" s="61">
        <v>0.20999999999999999</v>
      </c>
      <c r="L57" s="62">
        <f>IF(ISNUMBER(K57),ROUND(J57*(K57+1),2),0)</f>
        <v>0</v>
      </c>
      <c r="M57" s="12"/>
      <c r="N57" s="2"/>
      <c r="O57" s="2"/>
      <c r="P57" s="2"/>
      <c r="Q57" s="39">
        <f>IF(ISNUMBER(K57),IF(H57&gt;0,IF(I57&gt;0,J57,0),0),0)</f>
        <v>0</v>
      </c>
      <c r="R57" s="26">
        <f>IF(ISNUMBER(K57)=FALSE,J57,0)</f>
        <v>0</v>
      </c>
    </row>
    <row r="58" ht="12.75">
      <c r="A58" s="9"/>
      <c r="B58" s="54" t="s">
        <v>73</v>
      </c>
      <c r="C58" s="1"/>
      <c r="D58" s="1"/>
      <c r="E58" s="55" t="s">
        <v>666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ht="12.75">
      <c r="A59" s="9"/>
      <c r="B59" s="54" t="s">
        <v>75</v>
      </c>
      <c r="C59" s="1"/>
      <c r="D59" s="1"/>
      <c r="E59" s="55" t="s">
        <v>726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ht="12.75">
      <c r="A60" s="9"/>
      <c r="B60" s="54" t="s">
        <v>77</v>
      </c>
      <c r="C60" s="1"/>
      <c r="D60" s="1"/>
      <c r="E60" s="55" t="s">
        <v>668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thickBot="1" ht="12.75">
      <c r="A61" s="9"/>
      <c r="B61" s="56" t="s">
        <v>79</v>
      </c>
      <c r="C61" s="29"/>
      <c r="D61" s="29"/>
      <c r="E61" s="57" t="s">
        <v>80</v>
      </c>
      <c r="F61" s="29"/>
      <c r="G61" s="29"/>
      <c r="H61" s="58"/>
      <c r="I61" s="29"/>
      <c r="J61" s="58"/>
      <c r="K61" s="29"/>
      <c r="L61" s="29"/>
      <c r="M61" s="12"/>
      <c r="N61" s="2"/>
      <c r="O61" s="2"/>
      <c r="P61" s="2"/>
      <c r="Q61" s="2"/>
    </row>
    <row r="62" thickTop="1" ht="12.75">
      <c r="A62" s="9"/>
      <c r="B62" s="47">
        <v>6</v>
      </c>
      <c r="C62" s="48" t="s">
        <v>727</v>
      </c>
      <c r="D62" s="48" t="s">
        <v>3</v>
      </c>
      <c r="E62" s="48" t="s">
        <v>728</v>
      </c>
      <c r="F62" s="48" t="s">
        <v>3</v>
      </c>
      <c r="G62" s="49" t="s">
        <v>103</v>
      </c>
      <c r="H62" s="59">
        <v>40</v>
      </c>
      <c r="I62" s="33">
        <f>ROUND(0,2)</f>
        <v>0</v>
      </c>
      <c r="J62" s="60">
        <f>ROUND(I62*H62,2)</f>
        <v>0</v>
      </c>
      <c r="K62" s="61">
        <v>0.20999999999999999</v>
      </c>
      <c r="L62" s="62">
        <f>IF(ISNUMBER(K62),ROUND(J62*(K62+1),2),0)</f>
        <v>0</v>
      </c>
      <c r="M62" s="12"/>
      <c r="N62" s="2"/>
      <c r="O62" s="2"/>
      <c r="P62" s="2"/>
      <c r="Q62" s="39">
        <f>IF(ISNUMBER(K62),IF(H62&gt;0,IF(I62&gt;0,J62,0),0),0)</f>
        <v>0</v>
      </c>
      <c r="R62" s="26">
        <f>IF(ISNUMBER(K62)=FALSE,J62,0)</f>
        <v>0</v>
      </c>
    </row>
    <row r="63" ht="12.75">
      <c r="A63" s="9"/>
      <c r="B63" s="54" t="s">
        <v>73</v>
      </c>
      <c r="C63" s="1"/>
      <c r="D63" s="1"/>
      <c r="E63" s="55" t="s">
        <v>729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ht="12.75">
      <c r="A64" s="9"/>
      <c r="B64" s="54" t="s">
        <v>75</v>
      </c>
      <c r="C64" s="1"/>
      <c r="D64" s="1"/>
      <c r="E64" s="55" t="s">
        <v>3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 ht="12.75">
      <c r="A65" s="9"/>
      <c r="B65" s="54" t="s">
        <v>77</v>
      </c>
      <c r="C65" s="1"/>
      <c r="D65" s="1"/>
      <c r="E65" s="55" t="s">
        <v>730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thickBot="1" ht="12.75">
      <c r="A66" s="9"/>
      <c r="B66" s="56" t="s">
        <v>79</v>
      </c>
      <c r="C66" s="29"/>
      <c r="D66" s="29"/>
      <c r="E66" s="57" t="s">
        <v>80</v>
      </c>
      <c r="F66" s="29"/>
      <c r="G66" s="29"/>
      <c r="H66" s="58"/>
      <c r="I66" s="29"/>
      <c r="J66" s="58"/>
      <c r="K66" s="29"/>
      <c r="L66" s="29"/>
      <c r="M66" s="12"/>
      <c r="N66" s="2"/>
      <c r="O66" s="2"/>
      <c r="P66" s="2"/>
      <c r="Q66" s="2"/>
    </row>
    <row r="67" thickTop="1" thickBot="1" ht="25" customHeight="1">
      <c r="A67" s="9"/>
      <c r="B67" s="1"/>
      <c r="C67" s="63">
        <v>2</v>
      </c>
      <c r="D67" s="1"/>
      <c r="E67" s="63" t="s">
        <v>380</v>
      </c>
      <c r="F67" s="1"/>
      <c r="G67" s="64" t="s">
        <v>127</v>
      </c>
      <c r="H67" s="65">
        <f>J52+J57+J62</f>
        <v>0</v>
      </c>
      <c r="I67" s="64" t="s">
        <v>128</v>
      </c>
      <c r="J67" s="66">
        <f>(L67-H67)</f>
        <v>0</v>
      </c>
      <c r="K67" s="64" t="s">
        <v>129</v>
      </c>
      <c r="L67" s="67">
        <f>L52+L57+L62</f>
        <v>0</v>
      </c>
      <c r="M67" s="12"/>
      <c r="N67" s="2"/>
      <c r="O67" s="2"/>
      <c r="P67" s="2"/>
      <c r="Q67" s="39">
        <f>0+Q52+Q57+Q62</f>
        <v>0</v>
      </c>
      <c r="R67" s="26">
        <f>0+R52+R57+R62</f>
        <v>0</v>
      </c>
      <c r="S67" s="68">
        <f>Q67*(1+J67)+R67</f>
        <v>0</v>
      </c>
    </row>
    <row r="68" thickTop="1" thickBot="1" ht="25" customHeight="1">
      <c r="A68" s="9"/>
      <c r="B68" s="69"/>
      <c r="C68" s="69"/>
      <c r="D68" s="69"/>
      <c r="E68" s="69"/>
      <c r="F68" s="69"/>
      <c r="G68" s="70" t="s">
        <v>130</v>
      </c>
      <c r="H68" s="71">
        <f>J52+J57+J62</f>
        <v>0</v>
      </c>
      <c r="I68" s="70" t="s">
        <v>131</v>
      </c>
      <c r="J68" s="72">
        <f>0+J67</f>
        <v>0</v>
      </c>
      <c r="K68" s="70" t="s">
        <v>132</v>
      </c>
      <c r="L68" s="73">
        <f>L52+L57+L62</f>
        <v>0</v>
      </c>
      <c r="M68" s="12"/>
      <c r="N68" s="2"/>
      <c r="O68" s="2"/>
      <c r="P68" s="2"/>
      <c r="Q68" s="2"/>
    </row>
    <row r="69" ht="40" customHeight="1">
      <c r="A69" s="9"/>
      <c r="B69" s="78" t="s">
        <v>669</v>
      </c>
      <c r="C69" s="1"/>
      <c r="D69" s="1"/>
      <c r="E69" s="1"/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ht="12.75">
      <c r="A70" s="9"/>
      <c r="B70" s="47">
        <v>7</v>
      </c>
      <c r="C70" s="48" t="s">
        <v>670</v>
      </c>
      <c r="D70" s="48" t="s">
        <v>3</v>
      </c>
      <c r="E70" s="48" t="s">
        <v>671</v>
      </c>
      <c r="F70" s="48" t="s">
        <v>3</v>
      </c>
      <c r="G70" s="49" t="s">
        <v>155</v>
      </c>
      <c r="H70" s="50">
        <v>0.64000000000000001</v>
      </c>
      <c r="I70" s="24">
        <f>ROUND(0,2)</f>
        <v>0</v>
      </c>
      <c r="J70" s="51">
        <f>ROUND(I70*H70,2)</f>
        <v>0</v>
      </c>
      <c r="K70" s="52">
        <v>0.20999999999999999</v>
      </c>
      <c r="L70" s="53">
        <f>IF(ISNUMBER(K70),ROUND(J70*(K70+1),2),0)</f>
        <v>0</v>
      </c>
      <c r="M70" s="12"/>
      <c r="N70" s="2"/>
      <c r="O70" s="2"/>
      <c r="P70" s="2"/>
      <c r="Q70" s="39">
        <f>IF(ISNUMBER(K70),IF(H70&gt;0,IF(I70&gt;0,J70,0),0),0)</f>
        <v>0</v>
      </c>
      <c r="R70" s="26">
        <f>IF(ISNUMBER(K70)=FALSE,J70,0)</f>
        <v>0</v>
      </c>
    </row>
    <row r="71" ht="12.75">
      <c r="A71" s="9"/>
      <c r="B71" s="54" t="s">
        <v>73</v>
      </c>
      <c r="C71" s="1"/>
      <c r="D71" s="1"/>
      <c r="E71" s="55" t="s">
        <v>672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ht="12.75">
      <c r="A72" s="9"/>
      <c r="B72" s="54" t="s">
        <v>75</v>
      </c>
      <c r="C72" s="1"/>
      <c r="D72" s="1"/>
      <c r="E72" s="55" t="s">
        <v>731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ht="12.75">
      <c r="A73" s="9"/>
      <c r="B73" s="54" t="s">
        <v>77</v>
      </c>
      <c r="C73" s="1"/>
      <c r="D73" s="1"/>
      <c r="E73" s="55" t="s">
        <v>223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thickBot="1" ht="12.75">
      <c r="A74" s="9"/>
      <c r="B74" s="56" t="s">
        <v>79</v>
      </c>
      <c r="C74" s="29"/>
      <c r="D74" s="29"/>
      <c r="E74" s="57" t="s">
        <v>80</v>
      </c>
      <c r="F74" s="29"/>
      <c r="G74" s="29"/>
      <c r="H74" s="58"/>
      <c r="I74" s="29"/>
      <c r="J74" s="58"/>
      <c r="K74" s="29"/>
      <c r="L74" s="29"/>
      <c r="M74" s="12"/>
      <c r="N74" s="2"/>
      <c r="O74" s="2"/>
      <c r="P74" s="2"/>
      <c r="Q74" s="2"/>
    </row>
    <row r="75" thickTop="1" ht="12.75">
      <c r="A75" s="9"/>
      <c r="B75" s="47">
        <v>8</v>
      </c>
      <c r="C75" s="48" t="s">
        <v>674</v>
      </c>
      <c r="D75" s="48" t="s">
        <v>3</v>
      </c>
      <c r="E75" s="48" t="s">
        <v>675</v>
      </c>
      <c r="F75" s="48" t="s">
        <v>3</v>
      </c>
      <c r="G75" s="49" t="s">
        <v>142</v>
      </c>
      <c r="H75" s="59">
        <v>0.109</v>
      </c>
      <c r="I75" s="33">
        <f>ROUND(0,2)</f>
        <v>0</v>
      </c>
      <c r="J75" s="60">
        <f>ROUND(I75*H75,2)</f>
        <v>0</v>
      </c>
      <c r="K75" s="61">
        <v>0.20999999999999999</v>
      </c>
      <c r="L75" s="62">
        <f>IF(ISNUMBER(K75),ROUND(J75*(K75+1),2),0)</f>
        <v>0</v>
      </c>
      <c r="M75" s="12"/>
      <c r="N75" s="2"/>
      <c r="O75" s="2"/>
      <c r="P75" s="2"/>
      <c r="Q75" s="39">
        <f>IF(ISNUMBER(K75),IF(H75&gt;0,IF(I75&gt;0,J75,0),0),0)</f>
        <v>0</v>
      </c>
      <c r="R75" s="26">
        <f>IF(ISNUMBER(K75)=FALSE,J75,0)</f>
        <v>0</v>
      </c>
    </row>
    <row r="76" ht="12.75">
      <c r="A76" s="9"/>
      <c r="B76" s="54" t="s">
        <v>73</v>
      </c>
      <c r="C76" s="1"/>
      <c r="D76" s="1"/>
      <c r="E76" s="55" t="s">
        <v>732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75</v>
      </c>
      <c r="C77" s="1"/>
      <c r="D77" s="1"/>
      <c r="E77" s="55" t="s">
        <v>3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ht="12.75">
      <c r="A78" s="9"/>
      <c r="B78" s="54" t="s">
        <v>77</v>
      </c>
      <c r="C78" s="1"/>
      <c r="D78" s="1"/>
      <c r="E78" s="55" t="s">
        <v>668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 thickBot="1" ht="12.75">
      <c r="A79" s="9"/>
      <c r="B79" s="56" t="s">
        <v>79</v>
      </c>
      <c r="C79" s="29"/>
      <c r="D79" s="29"/>
      <c r="E79" s="57" t="s">
        <v>80</v>
      </c>
      <c r="F79" s="29"/>
      <c r="G79" s="29"/>
      <c r="H79" s="58"/>
      <c r="I79" s="29"/>
      <c r="J79" s="58"/>
      <c r="K79" s="29"/>
      <c r="L79" s="29"/>
      <c r="M79" s="12"/>
      <c r="N79" s="2"/>
      <c r="O79" s="2"/>
      <c r="P79" s="2"/>
      <c r="Q79" s="2"/>
    </row>
    <row r="80" thickTop="1" thickBot="1" ht="25" customHeight="1">
      <c r="A80" s="9"/>
      <c r="B80" s="1"/>
      <c r="C80" s="63">
        <v>3</v>
      </c>
      <c r="D80" s="1"/>
      <c r="E80" s="63" t="s">
        <v>639</v>
      </c>
      <c r="F80" s="1"/>
      <c r="G80" s="64" t="s">
        <v>127</v>
      </c>
      <c r="H80" s="65">
        <f>J70+J75</f>
        <v>0</v>
      </c>
      <c r="I80" s="64" t="s">
        <v>128</v>
      </c>
      <c r="J80" s="66">
        <f>(L80-H80)</f>
        <v>0</v>
      </c>
      <c r="K80" s="64" t="s">
        <v>129</v>
      </c>
      <c r="L80" s="67">
        <f>L70+L75</f>
        <v>0</v>
      </c>
      <c r="M80" s="12"/>
      <c r="N80" s="2"/>
      <c r="O80" s="2"/>
      <c r="P80" s="2"/>
      <c r="Q80" s="39">
        <f>0+Q70+Q75</f>
        <v>0</v>
      </c>
      <c r="R80" s="26">
        <f>0+R70+R75</f>
        <v>0</v>
      </c>
      <c r="S80" s="68">
        <f>Q80*(1+J80)+R80</f>
        <v>0</v>
      </c>
    </row>
    <row r="81" thickTop="1" thickBot="1" ht="25" customHeight="1">
      <c r="A81" s="9"/>
      <c r="B81" s="69"/>
      <c r="C81" s="69"/>
      <c r="D81" s="69"/>
      <c r="E81" s="69"/>
      <c r="F81" s="69"/>
      <c r="G81" s="70" t="s">
        <v>130</v>
      </c>
      <c r="H81" s="71">
        <f>J70+J75</f>
        <v>0</v>
      </c>
      <c r="I81" s="70" t="s">
        <v>131</v>
      </c>
      <c r="J81" s="72">
        <f>0+J80</f>
        <v>0</v>
      </c>
      <c r="K81" s="70" t="s">
        <v>132</v>
      </c>
      <c r="L81" s="73">
        <f>L70+L75</f>
        <v>0</v>
      </c>
      <c r="M81" s="12"/>
      <c r="N81" s="2"/>
      <c r="O81" s="2"/>
      <c r="P81" s="2"/>
      <c r="Q81" s="2"/>
    </row>
    <row r="82" ht="40" customHeight="1">
      <c r="A82" s="9"/>
      <c r="B82" s="78" t="s">
        <v>218</v>
      </c>
      <c r="C82" s="1"/>
      <c r="D82" s="1"/>
      <c r="E82" s="1"/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ht="12.75">
      <c r="A83" s="9"/>
      <c r="B83" s="47">
        <v>9</v>
      </c>
      <c r="C83" s="48" t="s">
        <v>682</v>
      </c>
      <c r="D83" s="48" t="s">
        <v>3</v>
      </c>
      <c r="E83" s="48" t="s">
        <v>683</v>
      </c>
      <c r="F83" s="48" t="s">
        <v>3</v>
      </c>
      <c r="G83" s="49" t="s">
        <v>155</v>
      </c>
      <c r="H83" s="50">
        <v>0.34499999999999997</v>
      </c>
      <c r="I83" s="24">
        <f>ROUND(0,2)</f>
        <v>0</v>
      </c>
      <c r="J83" s="51">
        <f>ROUND(I83*H83,2)</f>
        <v>0</v>
      </c>
      <c r="K83" s="52">
        <v>0.20999999999999999</v>
      </c>
      <c r="L83" s="53">
        <f>IF(ISNUMBER(K83),ROUND(J83*(K83+1),2),0)</f>
        <v>0</v>
      </c>
      <c r="M83" s="12"/>
      <c r="N83" s="2"/>
      <c r="O83" s="2"/>
      <c r="P83" s="2"/>
      <c r="Q83" s="39">
        <f>IF(ISNUMBER(K83),IF(H83&gt;0,IF(I83&gt;0,J83,0),0),0)</f>
        <v>0</v>
      </c>
      <c r="R83" s="26">
        <f>IF(ISNUMBER(K83)=FALSE,J83,0)</f>
        <v>0</v>
      </c>
    </row>
    <row r="84" ht="12.75">
      <c r="A84" s="9"/>
      <c r="B84" s="54" t="s">
        <v>73</v>
      </c>
      <c r="C84" s="1"/>
      <c r="D84" s="1"/>
      <c r="E84" s="55" t="s">
        <v>733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ht="12.75">
      <c r="A85" s="9"/>
      <c r="B85" s="54" t="s">
        <v>75</v>
      </c>
      <c r="C85" s="1"/>
      <c r="D85" s="1"/>
      <c r="E85" s="55" t="s">
        <v>734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77</v>
      </c>
      <c r="C86" s="1"/>
      <c r="D86" s="1"/>
      <c r="E86" s="55" t="s">
        <v>223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thickBot="1" ht="12.75">
      <c r="A87" s="9"/>
      <c r="B87" s="56" t="s">
        <v>79</v>
      </c>
      <c r="C87" s="29"/>
      <c r="D87" s="29"/>
      <c r="E87" s="57" t="s">
        <v>80</v>
      </c>
      <c r="F87" s="29"/>
      <c r="G87" s="29"/>
      <c r="H87" s="58"/>
      <c r="I87" s="29"/>
      <c r="J87" s="58"/>
      <c r="K87" s="29"/>
      <c r="L87" s="29"/>
      <c r="M87" s="12"/>
      <c r="N87" s="2"/>
      <c r="O87" s="2"/>
      <c r="P87" s="2"/>
      <c r="Q87" s="2"/>
    </row>
    <row r="88" thickTop="1" ht="12.75">
      <c r="A88" s="9"/>
      <c r="B88" s="47">
        <v>10</v>
      </c>
      <c r="C88" s="48" t="s">
        <v>562</v>
      </c>
      <c r="D88" s="48" t="s">
        <v>3</v>
      </c>
      <c r="E88" s="48" t="s">
        <v>563</v>
      </c>
      <c r="F88" s="48" t="s">
        <v>3</v>
      </c>
      <c r="G88" s="49" t="s">
        <v>155</v>
      </c>
      <c r="H88" s="59">
        <v>0.23000000000000001</v>
      </c>
      <c r="I88" s="33">
        <f>ROUND(0,2)</f>
        <v>0</v>
      </c>
      <c r="J88" s="60">
        <f>ROUND(I88*H88,2)</f>
        <v>0</v>
      </c>
      <c r="K88" s="61">
        <v>0.20999999999999999</v>
      </c>
      <c r="L88" s="62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 ht="12.75">
      <c r="A89" s="9"/>
      <c r="B89" s="54" t="s">
        <v>73</v>
      </c>
      <c r="C89" s="1"/>
      <c r="D89" s="1"/>
      <c r="E89" s="55" t="s">
        <v>735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ht="12.75">
      <c r="A90" s="9"/>
      <c r="B90" s="54" t="s">
        <v>75</v>
      </c>
      <c r="C90" s="1"/>
      <c r="D90" s="1"/>
      <c r="E90" s="55" t="s">
        <v>736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77</v>
      </c>
      <c r="C91" s="1"/>
      <c r="D91" s="1"/>
      <c r="E91" s="55" t="s">
        <v>688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 ht="12.75">
      <c r="A92" s="9"/>
      <c r="B92" s="56" t="s">
        <v>79</v>
      </c>
      <c r="C92" s="29"/>
      <c r="D92" s="29"/>
      <c r="E92" s="57" t="s">
        <v>80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3">
        <v>4</v>
      </c>
      <c r="D93" s="1"/>
      <c r="E93" s="63" t="s">
        <v>136</v>
      </c>
      <c r="F93" s="1"/>
      <c r="G93" s="64" t="s">
        <v>127</v>
      </c>
      <c r="H93" s="65">
        <f>J83+J88</f>
        <v>0</v>
      </c>
      <c r="I93" s="64" t="s">
        <v>128</v>
      </c>
      <c r="J93" s="66">
        <f>(L93-H93)</f>
        <v>0</v>
      </c>
      <c r="K93" s="64" t="s">
        <v>129</v>
      </c>
      <c r="L93" s="67">
        <f>L83+L88</f>
        <v>0</v>
      </c>
      <c r="M93" s="12"/>
      <c r="N93" s="2"/>
      <c r="O93" s="2"/>
      <c r="P93" s="2"/>
      <c r="Q93" s="39">
        <f>0+Q83+Q88</f>
        <v>0</v>
      </c>
      <c r="R93" s="26">
        <f>0+R83+R88</f>
        <v>0</v>
      </c>
      <c r="S93" s="68">
        <f>Q93*(1+J93)+R93</f>
        <v>0</v>
      </c>
    </row>
    <row r="94" thickTop="1" thickBot="1" ht="25" customHeight="1">
      <c r="A94" s="9"/>
      <c r="B94" s="69"/>
      <c r="C94" s="69"/>
      <c r="D94" s="69"/>
      <c r="E94" s="69"/>
      <c r="F94" s="69"/>
      <c r="G94" s="70" t="s">
        <v>130</v>
      </c>
      <c r="H94" s="71">
        <f>J83+J88</f>
        <v>0</v>
      </c>
      <c r="I94" s="70" t="s">
        <v>131</v>
      </c>
      <c r="J94" s="72">
        <f>0+J93</f>
        <v>0</v>
      </c>
      <c r="K94" s="70" t="s">
        <v>132</v>
      </c>
      <c r="L94" s="73">
        <f>L83+L88</f>
        <v>0</v>
      </c>
      <c r="M94" s="12"/>
      <c r="N94" s="2"/>
      <c r="O94" s="2"/>
      <c r="P94" s="2"/>
      <c r="Q94" s="2"/>
    </row>
    <row r="95" ht="40" customHeight="1">
      <c r="A95" s="9"/>
      <c r="B95" s="78" t="s">
        <v>279</v>
      </c>
      <c r="C95" s="1"/>
      <c r="D95" s="1"/>
      <c r="E95" s="1"/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47">
        <v>11</v>
      </c>
      <c r="C96" s="48" t="s">
        <v>737</v>
      </c>
      <c r="D96" s="48" t="s">
        <v>3</v>
      </c>
      <c r="E96" s="48" t="s">
        <v>738</v>
      </c>
      <c r="F96" s="48" t="s">
        <v>3</v>
      </c>
      <c r="G96" s="49" t="s">
        <v>169</v>
      </c>
      <c r="H96" s="50">
        <v>4</v>
      </c>
      <c r="I96" s="24">
        <f>ROUND(0,2)</f>
        <v>0</v>
      </c>
      <c r="J96" s="51">
        <f>ROUND(I96*H96,2)</f>
        <v>0</v>
      </c>
      <c r="K96" s="52">
        <v>0.20999999999999999</v>
      </c>
      <c r="L96" s="53">
        <f>IF(ISNUMBER(K96),ROUND(J96*(K96+1),2),0)</f>
        <v>0</v>
      </c>
      <c r="M96" s="12"/>
      <c r="N96" s="2"/>
      <c r="O96" s="2"/>
      <c r="P96" s="2"/>
      <c r="Q96" s="39">
        <f>IF(ISNUMBER(K96),IF(H96&gt;0,IF(I96&gt;0,J96,0),0),0)</f>
        <v>0</v>
      </c>
      <c r="R96" s="26">
        <f>IF(ISNUMBER(K96)=FALSE,J96,0)</f>
        <v>0</v>
      </c>
    </row>
    <row r="97" ht="12.75">
      <c r="A97" s="9"/>
      <c r="B97" s="54" t="s">
        <v>73</v>
      </c>
      <c r="C97" s="1"/>
      <c r="D97" s="1"/>
      <c r="E97" s="55" t="s">
        <v>739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ht="12.75">
      <c r="A98" s="9"/>
      <c r="B98" s="54" t="s">
        <v>75</v>
      </c>
      <c r="C98" s="1"/>
      <c r="D98" s="1"/>
      <c r="E98" s="55" t="s">
        <v>3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ht="12.75">
      <c r="A99" s="9"/>
      <c r="B99" s="54" t="s">
        <v>77</v>
      </c>
      <c r="C99" s="1"/>
      <c r="D99" s="1"/>
      <c r="E99" s="55" t="s">
        <v>740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6" t="s">
        <v>79</v>
      </c>
      <c r="C100" s="29"/>
      <c r="D100" s="29"/>
      <c r="E100" s="57" t="s">
        <v>80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ht="12.75">
      <c r="A101" s="9"/>
      <c r="B101" s="47">
        <v>12</v>
      </c>
      <c r="C101" s="48" t="s">
        <v>704</v>
      </c>
      <c r="D101" s="48" t="s">
        <v>3</v>
      </c>
      <c r="E101" s="48" t="s">
        <v>705</v>
      </c>
      <c r="F101" s="48" t="s">
        <v>3</v>
      </c>
      <c r="G101" s="49" t="s">
        <v>155</v>
      </c>
      <c r="H101" s="59">
        <v>0.40000000000000002</v>
      </c>
      <c r="I101" s="33">
        <f>ROUND(0,2)</f>
        <v>0</v>
      </c>
      <c r="J101" s="60">
        <f>ROUND(I101*H101,2)</f>
        <v>0</v>
      </c>
      <c r="K101" s="61">
        <v>0.20999999999999999</v>
      </c>
      <c r="L101" s="62">
        <f>IF(ISNUMBER(K101),ROUND(J101*(K101+1),2),0)</f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26">
        <f>IF(ISNUMBER(K101)=FALSE,J101,0)</f>
        <v>0</v>
      </c>
    </row>
    <row r="102" ht="12.75">
      <c r="A102" s="9"/>
      <c r="B102" s="54" t="s">
        <v>73</v>
      </c>
      <c r="C102" s="1"/>
      <c r="D102" s="1"/>
      <c r="E102" s="55" t="s">
        <v>741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ht="12.75">
      <c r="A103" s="9"/>
      <c r="B103" s="54" t="s">
        <v>75</v>
      </c>
      <c r="C103" s="1"/>
      <c r="D103" s="1"/>
      <c r="E103" s="55" t="s">
        <v>742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ht="12.75">
      <c r="A104" s="9"/>
      <c r="B104" s="54" t="s">
        <v>77</v>
      </c>
      <c r="C104" s="1"/>
      <c r="D104" s="1"/>
      <c r="E104" s="55" t="s">
        <v>708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6" t="s">
        <v>79</v>
      </c>
      <c r="C105" s="29"/>
      <c r="D105" s="29"/>
      <c r="E105" s="57" t="s">
        <v>80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 ht="12.75">
      <c r="A106" s="9"/>
      <c r="B106" s="47">
        <v>13</v>
      </c>
      <c r="C106" s="48" t="s">
        <v>713</v>
      </c>
      <c r="D106" s="48" t="s">
        <v>3</v>
      </c>
      <c r="E106" s="48" t="s">
        <v>714</v>
      </c>
      <c r="F106" s="48" t="s">
        <v>3</v>
      </c>
      <c r="G106" s="49" t="s">
        <v>142</v>
      </c>
      <c r="H106" s="59">
        <v>0.104</v>
      </c>
      <c r="I106" s="33">
        <f>ROUND(0,2)</f>
        <v>0</v>
      </c>
      <c r="J106" s="60">
        <f>ROUND(I106*H106,2)</f>
        <v>0</v>
      </c>
      <c r="K106" s="61">
        <v>0.20999999999999999</v>
      </c>
      <c r="L106" s="62">
        <f>IF(ISNUMBER(K106),ROUND(J106*(K106+1),2),0)</f>
        <v>0</v>
      </c>
      <c r="M106" s="12"/>
      <c r="N106" s="2"/>
      <c r="O106" s="2"/>
      <c r="P106" s="2"/>
      <c r="Q106" s="39">
        <f>IF(ISNUMBER(K106),IF(H106&gt;0,IF(I106&gt;0,J106,0),0),0)</f>
        <v>0</v>
      </c>
      <c r="R106" s="26">
        <f>IF(ISNUMBER(K106)=FALSE,J106,0)</f>
        <v>0</v>
      </c>
    </row>
    <row r="107" ht="12.75">
      <c r="A107" s="9"/>
      <c r="B107" s="54" t="s">
        <v>73</v>
      </c>
      <c r="C107" s="1"/>
      <c r="D107" s="1"/>
      <c r="E107" s="55" t="s">
        <v>715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ht="12.75">
      <c r="A108" s="9"/>
      <c r="B108" s="54" t="s">
        <v>75</v>
      </c>
      <c r="C108" s="1"/>
      <c r="D108" s="1"/>
      <c r="E108" s="55" t="s">
        <v>743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 ht="12.75">
      <c r="A109" s="9"/>
      <c r="B109" s="54" t="s">
        <v>77</v>
      </c>
      <c r="C109" s="1"/>
      <c r="D109" s="1"/>
      <c r="E109" s="55" t="s">
        <v>717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6" t="s">
        <v>79</v>
      </c>
      <c r="C110" s="29"/>
      <c r="D110" s="29"/>
      <c r="E110" s="57" t="s">
        <v>80</v>
      </c>
      <c r="F110" s="29"/>
      <c r="G110" s="29"/>
      <c r="H110" s="58"/>
      <c r="I110" s="29"/>
      <c r="J110" s="58"/>
      <c r="K110" s="29"/>
      <c r="L110" s="29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3">
        <v>9</v>
      </c>
      <c r="D111" s="1"/>
      <c r="E111" s="63" t="s">
        <v>139</v>
      </c>
      <c r="F111" s="1"/>
      <c r="G111" s="64" t="s">
        <v>127</v>
      </c>
      <c r="H111" s="65">
        <f>J96+J101+J106</f>
        <v>0</v>
      </c>
      <c r="I111" s="64" t="s">
        <v>128</v>
      </c>
      <c r="J111" s="66">
        <f>(L111-H111)</f>
        <v>0</v>
      </c>
      <c r="K111" s="64" t="s">
        <v>129</v>
      </c>
      <c r="L111" s="67">
        <f>L96+L101+L106</f>
        <v>0</v>
      </c>
      <c r="M111" s="12"/>
      <c r="N111" s="2"/>
      <c r="O111" s="2"/>
      <c r="P111" s="2"/>
      <c r="Q111" s="39">
        <f>0+Q96+Q101+Q106</f>
        <v>0</v>
      </c>
      <c r="R111" s="26">
        <f>0+R96+R101+R106</f>
        <v>0</v>
      </c>
      <c r="S111" s="68">
        <f>Q111*(1+J111)+R111</f>
        <v>0</v>
      </c>
    </row>
    <row r="112" thickTop="1" thickBot="1" ht="25" customHeight="1">
      <c r="A112" s="9"/>
      <c r="B112" s="69"/>
      <c r="C112" s="69"/>
      <c r="D112" s="69"/>
      <c r="E112" s="69"/>
      <c r="F112" s="69"/>
      <c r="G112" s="70" t="s">
        <v>130</v>
      </c>
      <c r="H112" s="71">
        <f>J96+J101+J106</f>
        <v>0</v>
      </c>
      <c r="I112" s="70" t="s">
        <v>131</v>
      </c>
      <c r="J112" s="72">
        <f>0+J111</f>
        <v>0</v>
      </c>
      <c r="K112" s="70" t="s">
        <v>132</v>
      </c>
      <c r="L112" s="73">
        <f>L96+L101+L106</f>
        <v>0</v>
      </c>
      <c r="M112" s="12"/>
      <c r="N112" s="2"/>
      <c r="O112" s="2"/>
      <c r="P112" s="2"/>
      <c r="Q112" s="2"/>
    </row>
    <row r="113" ht="12.75">
      <c r="A113" s="13"/>
      <c r="B113" s="4"/>
      <c r="C113" s="4"/>
      <c r="D113" s="4"/>
      <c r="E113" s="4"/>
      <c r="F113" s="4"/>
      <c r="G113" s="4"/>
      <c r="H113" s="74"/>
      <c r="I113" s="4"/>
      <c r="J113" s="74"/>
      <c r="K113" s="4"/>
      <c r="L113" s="4"/>
      <c r="M113" s="14"/>
      <c r="N113" s="2"/>
      <c r="O113" s="2"/>
      <c r="P113" s="2"/>
      <c r="Q113" s="2"/>
    </row>
    <row r="114" ht="12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"/>
      <c r="O114" s="2"/>
      <c r="P114" s="2"/>
      <c r="Q114" s="2"/>
    </row>
  </sheetData>
  <mergeCells count="77">
    <mergeCell ref="B53:D53"/>
    <mergeCell ref="B54:D54"/>
    <mergeCell ref="B55:D55"/>
    <mergeCell ref="B56:D56"/>
    <mergeCell ref="B58:D58"/>
    <mergeCell ref="B59:D59"/>
    <mergeCell ref="B60:D60"/>
    <mergeCell ref="B61:D61"/>
    <mergeCell ref="B63:D63"/>
    <mergeCell ref="B64:D64"/>
    <mergeCell ref="B65:D65"/>
    <mergeCell ref="B66:D66"/>
    <mergeCell ref="B71:D71"/>
    <mergeCell ref="B72:D72"/>
    <mergeCell ref="B73:D73"/>
    <mergeCell ref="B74:D74"/>
    <mergeCell ref="B76:D76"/>
    <mergeCell ref="B77:D77"/>
    <mergeCell ref="B78:D78"/>
    <mergeCell ref="B79:D79"/>
    <mergeCell ref="B69:L69"/>
    <mergeCell ref="B84:D84"/>
    <mergeCell ref="B85:D85"/>
    <mergeCell ref="B86:D86"/>
    <mergeCell ref="B87:D87"/>
    <mergeCell ref="B89:D89"/>
    <mergeCell ref="B90:D90"/>
    <mergeCell ref="B91:D91"/>
    <mergeCell ref="B92:D92"/>
    <mergeCell ref="B82:L82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95:L95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43:L43"/>
    <mergeCell ref="B45:D45"/>
    <mergeCell ref="B46:D46"/>
    <mergeCell ref="B47:D47"/>
    <mergeCell ref="B48:D48"/>
    <mergeCell ref="B51:L51"/>
    <mergeCell ref="B23:D23"/>
    <mergeCell ref="B24:D24"/>
    <mergeCell ref="B25:D25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Propustek č.2 - km 0,872&amp;R&amp;P/&amp;N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 codeName="_____SO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H48+H56+H79+H102+H115+H128+H161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744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L48+L56+L79+L102+L115+L128+L161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AVERAGE(J47,J55,J78,J101,J114,J127,J160)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H48</f>
        <v>0</v>
      </c>
      <c r="L20" s="44">
        <f>L48</f>
        <v>0</v>
      </c>
      <c r="M20" s="12"/>
      <c r="N20" s="2"/>
      <c r="O20" s="2"/>
      <c r="P20" s="2"/>
      <c r="Q20" s="2"/>
      <c r="S20" s="26">
        <f>S47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H56</f>
        <v>0</v>
      </c>
      <c r="L21" s="44">
        <f>L56</f>
        <v>0</v>
      </c>
      <c r="M21" s="12"/>
      <c r="N21" s="2"/>
      <c r="O21" s="2"/>
      <c r="P21" s="2"/>
      <c r="Q21" s="2"/>
      <c r="S21" s="26">
        <f>S55</f>
        <v>0</v>
      </c>
    </row>
    <row r="22" ht="12.75">
      <c r="A22" s="9"/>
      <c r="B22" s="42">
        <v>2</v>
      </c>
      <c r="C22" s="1"/>
      <c r="D22" s="1"/>
      <c r="E22" s="43" t="s">
        <v>380</v>
      </c>
      <c r="F22" s="1"/>
      <c r="G22" s="1"/>
      <c r="H22" s="1"/>
      <c r="I22" s="1"/>
      <c r="J22" s="1"/>
      <c r="K22" s="44">
        <f>H79</f>
        <v>0</v>
      </c>
      <c r="L22" s="44">
        <f>L79</f>
        <v>0</v>
      </c>
      <c r="M22" s="12"/>
      <c r="N22" s="2"/>
      <c r="O22" s="2"/>
      <c r="P22" s="2"/>
      <c r="Q22" s="2"/>
      <c r="S22" s="26">
        <f>S78</f>
        <v>0</v>
      </c>
    </row>
    <row r="23" ht="12.75">
      <c r="A23" s="9"/>
      <c r="B23" s="42">
        <v>3</v>
      </c>
      <c r="C23" s="1"/>
      <c r="D23" s="1"/>
      <c r="E23" s="43" t="s">
        <v>639</v>
      </c>
      <c r="F23" s="1"/>
      <c r="G23" s="1"/>
      <c r="H23" s="1"/>
      <c r="I23" s="1"/>
      <c r="J23" s="1"/>
      <c r="K23" s="44">
        <f>H102</f>
        <v>0</v>
      </c>
      <c r="L23" s="44">
        <f>L102</f>
        <v>0</v>
      </c>
      <c r="M23" s="12"/>
      <c r="N23" s="2"/>
      <c r="O23" s="2"/>
      <c r="P23" s="2"/>
      <c r="Q23" s="2"/>
      <c r="S23" s="26">
        <f>S101</f>
        <v>0</v>
      </c>
    </row>
    <row r="24" ht="12.75">
      <c r="A24" s="9"/>
      <c r="B24" s="42">
        <v>4</v>
      </c>
      <c r="C24" s="1"/>
      <c r="D24" s="1"/>
      <c r="E24" s="43" t="s">
        <v>136</v>
      </c>
      <c r="F24" s="1"/>
      <c r="G24" s="1"/>
      <c r="H24" s="1"/>
      <c r="I24" s="1"/>
      <c r="J24" s="1"/>
      <c r="K24" s="44">
        <f>H115</f>
        <v>0</v>
      </c>
      <c r="L24" s="44">
        <f>L115</f>
        <v>0</v>
      </c>
      <c r="M24" s="12"/>
      <c r="N24" s="2"/>
      <c r="O24" s="2"/>
      <c r="P24" s="2"/>
      <c r="Q24" s="2"/>
      <c r="S24" s="26">
        <f>S114</f>
        <v>0</v>
      </c>
    </row>
    <row r="25" ht="12.75">
      <c r="A25" s="9"/>
      <c r="B25" s="42">
        <v>6</v>
      </c>
      <c r="C25" s="1"/>
      <c r="D25" s="1"/>
      <c r="E25" s="43" t="s">
        <v>745</v>
      </c>
      <c r="F25" s="1"/>
      <c r="G25" s="1"/>
      <c r="H25" s="1"/>
      <c r="I25" s="1"/>
      <c r="J25" s="1"/>
      <c r="K25" s="44">
        <f>H128</f>
        <v>0</v>
      </c>
      <c r="L25" s="44">
        <f>L128</f>
        <v>0</v>
      </c>
      <c r="M25" s="75"/>
      <c r="N25" s="2"/>
      <c r="O25" s="2"/>
      <c r="P25" s="2"/>
      <c r="Q25" s="2"/>
      <c r="S25" s="26">
        <f>S127</f>
        <v>0</v>
      </c>
    </row>
    <row r="26" ht="12.75">
      <c r="A26" s="9"/>
      <c r="B26" s="42">
        <v>9</v>
      </c>
      <c r="C26" s="1"/>
      <c r="D26" s="1"/>
      <c r="E26" s="43" t="s">
        <v>139</v>
      </c>
      <c r="F26" s="1"/>
      <c r="G26" s="1"/>
      <c r="H26" s="1"/>
      <c r="I26" s="1"/>
      <c r="J26" s="1"/>
      <c r="K26" s="44">
        <f>H161</f>
        <v>0</v>
      </c>
      <c r="L26" s="44">
        <f>L161</f>
        <v>0</v>
      </c>
      <c r="M26" s="75"/>
      <c r="N26" s="2"/>
      <c r="O26" s="2"/>
      <c r="P26" s="2"/>
      <c r="Q26" s="2"/>
      <c r="S26" s="26">
        <f>S160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6"/>
      <c r="N27" s="2"/>
      <c r="O27" s="2"/>
      <c r="P27" s="2"/>
      <c r="Q27" s="2"/>
    </row>
    <row r="28" ht="14" customHeight="1">
      <c r="A28" s="4"/>
      <c r="B28" s="34" t="s">
        <v>61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7"/>
      <c r="N29" s="2"/>
      <c r="O29" s="2"/>
      <c r="P29" s="2"/>
      <c r="Q29" s="2"/>
    </row>
    <row r="30" ht="18" customHeight="1">
      <c r="A30" s="9"/>
      <c r="B30" s="40" t="s">
        <v>62</v>
      </c>
      <c r="C30" s="40" t="s">
        <v>58</v>
      </c>
      <c r="D30" s="40" t="s">
        <v>63</v>
      </c>
      <c r="E30" s="40" t="s">
        <v>59</v>
      </c>
      <c r="F30" s="40" t="s">
        <v>64</v>
      </c>
      <c r="G30" s="41" t="s">
        <v>65</v>
      </c>
      <c r="H30" s="22" t="s">
        <v>66</v>
      </c>
      <c r="I30" s="22" t="s">
        <v>67</v>
      </c>
      <c r="J30" s="22" t="s">
        <v>16</v>
      </c>
      <c r="K30" s="41" t="s">
        <v>68</v>
      </c>
      <c r="L30" s="22" t="s">
        <v>17</v>
      </c>
      <c r="M30" s="75"/>
      <c r="N30" s="2"/>
      <c r="O30" s="2"/>
      <c r="P30" s="2"/>
      <c r="Q30" s="2"/>
    </row>
    <row r="31" ht="40" customHeight="1">
      <c r="A31" s="9"/>
      <c r="B31" s="45" t="s">
        <v>69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47">
        <v>1</v>
      </c>
      <c r="C32" s="48" t="s">
        <v>140</v>
      </c>
      <c r="D32" s="48" t="s">
        <v>3</v>
      </c>
      <c r="E32" s="48" t="s">
        <v>141</v>
      </c>
      <c r="F32" s="48" t="s">
        <v>3</v>
      </c>
      <c r="G32" s="49" t="s">
        <v>142</v>
      </c>
      <c r="H32" s="50">
        <v>2.48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 ht="12.75">
      <c r="A33" s="9"/>
      <c r="B33" s="54" t="s">
        <v>73</v>
      </c>
      <c r="C33" s="1"/>
      <c r="D33" s="1"/>
      <c r="E33" s="55" t="s">
        <v>640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75</v>
      </c>
      <c r="C34" s="1"/>
      <c r="D34" s="1"/>
      <c r="E34" s="55" t="s">
        <v>746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ht="12.75">
      <c r="A35" s="9"/>
      <c r="B35" s="54" t="s">
        <v>77</v>
      </c>
      <c r="C35" s="1"/>
      <c r="D35" s="1"/>
      <c r="E35" s="55" t="s">
        <v>145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 ht="12.75">
      <c r="A36" s="9"/>
      <c r="B36" s="56" t="s">
        <v>79</v>
      </c>
      <c r="C36" s="29"/>
      <c r="D36" s="29"/>
      <c r="E36" s="57" t="s">
        <v>80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 ht="12.75">
      <c r="A37" s="9"/>
      <c r="B37" s="47">
        <v>2</v>
      </c>
      <c r="C37" s="48" t="s">
        <v>140</v>
      </c>
      <c r="D37" s="48">
        <v>4</v>
      </c>
      <c r="E37" s="48" t="s">
        <v>141</v>
      </c>
      <c r="F37" s="48" t="s">
        <v>3</v>
      </c>
      <c r="G37" s="49" t="s">
        <v>142</v>
      </c>
      <c r="H37" s="59">
        <v>4.5199999999999996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 ht="12.75">
      <c r="A38" s="9"/>
      <c r="B38" s="54" t="s">
        <v>73</v>
      </c>
      <c r="C38" s="1"/>
      <c r="D38" s="1"/>
      <c r="E38" s="55" t="s">
        <v>148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75</v>
      </c>
      <c r="C39" s="1"/>
      <c r="D39" s="1"/>
      <c r="E39" s="55" t="s">
        <v>747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ht="12.75">
      <c r="A40" s="9"/>
      <c r="B40" s="54" t="s">
        <v>77</v>
      </c>
      <c r="C40" s="1"/>
      <c r="D40" s="1"/>
      <c r="E40" s="55" t="s">
        <v>145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 ht="12.75">
      <c r="A41" s="9"/>
      <c r="B41" s="56" t="s">
        <v>79</v>
      </c>
      <c r="C41" s="29"/>
      <c r="D41" s="29"/>
      <c r="E41" s="57" t="s">
        <v>80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ht="12.75">
      <c r="A42" s="9"/>
      <c r="B42" s="47">
        <v>3</v>
      </c>
      <c r="C42" s="48" t="s">
        <v>140</v>
      </c>
      <c r="D42" s="48">
        <v>5</v>
      </c>
      <c r="E42" s="48" t="s">
        <v>141</v>
      </c>
      <c r="F42" s="48" t="s">
        <v>3</v>
      </c>
      <c r="G42" s="49" t="s">
        <v>142</v>
      </c>
      <c r="H42" s="59">
        <v>1</v>
      </c>
      <c r="I42" s="33">
        <f>ROUND(0,2)</f>
        <v>0</v>
      </c>
      <c r="J42" s="60">
        <f>ROUND(I42*H42,2)</f>
        <v>0</v>
      </c>
      <c r="K42" s="61">
        <v>0.20999999999999999</v>
      </c>
      <c r="L42" s="62">
        <f>IF(ISNUMBER(K42),ROUND(J42*(K42+1),2),0)</f>
        <v>0</v>
      </c>
      <c r="M42" s="12"/>
      <c r="N42" s="2"/>
      <c r="O42" s="2"/>
      <c r="P42" s="2"/>
      <c r="Q42" s="39">
        <f>IF(ISNUMBER(K42),IF(H42&gt;0,IF(I42&gt;0,J42,0),0),0)</f>
        <v>0</v>
      </c>
      <c r="R42" s="26">
        <f>IF(ISNUMBER(K42)=FALSE,J42,0)</f>
        <v>0</v>
      </c>
    </row>
    <row r="43" ht="12.75">
      <c r="A43" s="9"/>
      <c r="B43" s="54" t="s">
        <v>73</v>
      </c>
      <c r="C43" s="1"/>
      <c r="D43" s="1"/>
      <c r="E43" s="55" t="s">
        <v>642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75</v>
      </c>
      <c r="C44" s="1"/>
      <c r="D44" s="1"/>
      <c r="E44" s="55" t="s">
        <v>720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ht="12.75">
      <c r="A45" s="9"/>
      <c r="B45" s="54" t="s">
        <v>77</v>
      </c>
      <c r="C45" s="1"/>
      <c r="D45" s="1"/>
      <c r="E45" s="55" t="s">
        <v>145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 thickBot="1" ht="12.75">
      <c r="A46" s="9"/>
      <c r="B46" s="56" t="s">
        <v>79</v>
      </c>
      <c r="C46" s="29"/>
      <c r="D46" s="29"/>
      <c r="E46" s="57" t="s">
        <v>80</v>
      </c>
      <c r="F46" s="29"/>
      <c r="G46" s="29"/>
      <c r="H46" s="58"/>
      <c r="I46" s="29"/>
      <c r="J46" s="58"/>
      <c r="K46" s="29"/>
      <c r="L46" s="29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3">
        <v>0</v>
      </c>
      <c r="D47" s="1"/>
      <c r="E47" s="63" t="s">
        <v>60</v>
      </c>
      <c r="F47" s="1"/>
      <c r="G47" s="64" t="s">
        <v>127</v>
      </c>
      <c r="H47" s="65">
        <f>J32+J37+J42</f>
        <v>0</v>
      </c>
      <c r="I47" s="64" t="s">
        <v>128</v>
      </c>
      <c r="J47" s="66">
        <f>(L47-H47)</f>
        <v>0</v>
      </c>
      <c r="K47" s="64" t="s">
        <v>129</v>
      </c>
      <c r="L47" s="67">
        <f>L32+L37+L42</f>
        <v>0</v>
      </c>
      <c r="M47" s="12"/>
      <c r="N47" s="2"/>
      <c r="O47" s="2"/>
      <c r="P47" s="2"/>
      <c r="Q47" s="39">
        <f>0+Q32+Q37+Q42</f>
        <v>0</v>
      </c>
      <c r="R47" s="26">
        <f>0+R32+R37+R42</f>
        <v>0</v>
      </c>
      <c r="S47" s="68">
        <f>Q47*(1+J47)+R47</f>
        <v>0</v>
      </c>
    </row>
    <row r="48" thickTop="1" thickBot="1" ht="25" customHeight="1">
      <c r="A48" s="9"/>
      <c r="B48" s="69"/>
      <c r="C48" s="69"/>
      <c r="D48" s="69"/>
      <c r="E48" s="69"/>
      <c r="F48" s="69"/>
      <c r="G48" s="70" t="s">
        <v>130</v>
      </c>
      <c r="H48" s="71">
        <f>J32+J37+J42</f>
        <v>0</v>
      </c>
      <c r="I48" s="70" t="s">
        <v>131</v>
      </c>
      <c r="J48" s="72">
        <f>0+J47</f>
        <v>0</v>
      </c>
      <c r="K48" s="70" t="s">
        <v>132</v>
      </c>
      <c r="L48" s="73">
        <f>L32+L37+L42</f>
        <v>0</v>
      </c>
      <c r="M48" s="12"/>
      <c r="N48" s="2"/>
      <c r="O48" s="2"/>
      <c r="P48" s="2"/>
      <c r="Q48" s="2"/>
    </row>
    <row r="49" ht="40" customHeight="1">
      <c r="A49" s="9"/>
      <c r="B49" s="78" t="s">
        <v>152</v>
      </c>
      <c r="C49" s="1"/>
      <c r="D49" s="1"/>
      <c r="E49" s="1"/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ht="12.75">
      <c r="A50" s="9"/>
      <c r="B50" s="47">
        <v>4</v>
      </c>
      <c r="C50" s="48" t="s">
        <v>721</v>
      </c>
      <c r="D50" s="48" t="s">
        <v>3</v>
      </c>
      <c r="E50" s="48" t="s">
        <v>722</v>
      </c>
      <c r="F50" s="48" t="s">
        <v>3</v>
      </c>
      <c r="G50" s="49" t="s">
        <v>155</v>
      </c>
      <c r="H50" s="50">
        <v>1.24</v>
      </c>
      <c r="I50" s="24">
        <f>ROUND(0,2)</f>
        <v>0</v>
      </c>
      <c r="J50" s="51">
        <f>ROUND(I50*H50,2)</f>
        <v>0</v>
      </c>
      <c r="K50" s="52">
        <v>0.20999999999999999</v>
      </c>
      <c r="L50" s="53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 ht="12.75">
      <c r="A51" s="9"/>
      <c r="B51" s="54" t="s">
        <v>73</v>
      </c>
      <c r="C51" s="1"/>
      <c r="D51" s="1"/>
      <c r="E51" s="55" t="s">
        <v>648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ht="12.75">
      <c r="A52" s="9"/>
      <c r="B52" s="54" t="s">
        <v>75</v>
      </c>
      <c r="C52" s="1"/>
      <c r="D52" s="1"/>
      <c r="E52" s="55" t="s">
        <v>748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54" t="s">
        <v>77</v>
      </c>
      <c r="C53" s="1"/>
      <c r="D53" s="1"/>
      <c r="E53" s="55" t="s">
        <v>724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 ht="12.75">
      <c r="A54" s="9"/>
      <c r="B54" s="56" t="s">
        <v>79</v>
      </c>
      <c r="C54" s="29"/>
      <c r="D54" s="29"/>
      <c r="E54" s="57" t="s">
        <v>80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 thickBot="1" ht="25" customHeight="1">
      <c r="A55" s="9"/>
      <c r="B55" s="1"/>
      <c r="C55" s="63">
        <v>1</v>
      </c>
      <c r="D55" s="1"/>
      <c r="E55" s="63" t="s">
        <v>135</v>
      </c>
      <c r="F55" s="1"/>
      <c r="G55" s="64" t="s">
        <v>127</v>
      </c>
      <c r="H55" s="65">
        <f>0+J50</f>
        <v>0</v>
      </c>
      <c r="I55" s="64" t="s">
        <v>128</v>
      </c>
      <c r="J55" s="66">
        <f>(L55-H55)</f>
        <v>0</v>
      </c>
      <c r="K55" s="64" t="s">
        <v>129</v>
      </c>
      <c r="L55" s="67">
        <f>0+L50</f>
        <v>0</v>
      </c>
      <c r="M55" s="12"/>
      <c r="N55" s="2"/>
      <c r="O55" s="2"/>
      <c r="P55" s="2"/>
      <c r="Q55" s="39">
        <f>0+Q50</f>
        <v>0</v>
      </c>
      <c r="R55" s="26">
        <f>0+R50</f>
        <v>0</v>
      </c>
      <c r="S55" s="68">
        <f>Q55*(1+J55)+R55</f>
        <v>0</v>
      </c>
    </row>
    <row r="56" thickTop="1" thickBot="1" ht="25" customHeight="1">
      <c r="A56" s="9"/>
      <c r="B56" s="69"/>
      <c r="C56" s="69"/>
      <c r="D56" s="69"/>
      <c r="E56" s="69"/>
      <c r="F56" s="69"/>
      <c r="G56" s="70" t="s">
        <v>130</v>
      </c>
      <c r="H56" s="71">
        <f>0+J50</f>
        <v>0</v>
      </c>
      <c r="I56" s="70" t="s">
        <v>131</v>
      </c>
      <c r="J56" s="72">
        <f>0+J55</f>
        <v>0</v>
      </c>
      <c r="K56" s="70" t="s">
        <v>132</v>
      </c>
      <c r="L56" s="73">
        <f>0+L50</f>
        <v>0</v>
      </c>
      <c r="M56" s="12"/>
      <c r="N56" s="2"/>
      <c r="O56" s="2"/>
      <c r="P56" s="2"/>
      <c r="Q56" s="2"/>
    </row>
    <row r="57" ht="40" customHeight="1">
      <c r="A57" s="9"/>
      <c r="B57" s="78" t="s">
        <v>442</v>
      </c>
      <c r="C57" s="1"/>
      <c r="D57" s="1"/>
      <c r="E57" s="1"/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ht="12.75">
      <c r="A58" s="9"/>
      <c r="B58" s="47">
        <v>5</v>
      </c>
      <c r="C58" s="48" t="s">
        <v>659</v>
      </c>
      <c r="D58" s="48" t="s">
        <v>3</v>
      </c>
      <c r="E58" s="48" t="s">
        <v>660</v>
      </c>
      <c r="F58" s="48" t="s">
        <v>3</v>
      </c>
      <c r="G58" s="49" t="s">
        <v>155</v>
      </c>
      <c r="H58" s="50">
        <v>0.86399999999999999</v>
      </c>
      <c r="I58" s="24">
        <f>ROUND(0,2)</f>
        <v>0</v>
      </c>
      <c r="J58" s="51">
        <f>ROUND(I58*H58,2)</f>
        <v>0</v>
      </c>
      <c r="K58" s="52">
        <v>0.20999999999999999</v>
      </c>
      <c r="L58" s="53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 ht="12.75">
      <c r="A59" s="9"/>
      <c r="B59" s="54" t="s">
        <v>73</v>
      </c>
      <c r="C59" s="1"/>
      <c r="D59" s="1"/>
      <c r="E59" s="55" t="s">
        <v>661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ht="12.75">
      <c r="A60" s="9"/>
      <c r="B60" s="54" t="s">
        <v>75</v>
      </c>
      <c r="C60" s="1"/>
      <c r="D60" s="1"/>
      <c r="E60" s="55" t="s">
        <v>749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77</v>
      </c>
      <c r="C61" s="1"/>
      <c r="D61" s="1"/>
      <c r="E61" s="55" t="s">
        <v>663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 ht="12.75">
      <c r="A62" s="9"/>
      <c r="B62" s="56" t="s">
        <v>79</v>
      </c>
      <c r="C62" s="29"/>
      <c r="D62" s="29"/>
      <c r="E62" s="57" t="s">
        <v>80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 ht="12.75">
      <c r="A63" s="9"/>
      <c r="B63" s="47">
        <v>6</v>
      </c>
      <c r="C63" s="48" t="s">
        <v>664</v>
      </c>
      <c r="D63" s="48" t="s">
        <v>3</v>
      </c>
      <c r="E63" s="48" t="s">
        <v>665</v>
      </c>
      <c r="F63" s="48" t="s">
        <v>3</v>
      </c>
      <c r="G63" s="49" t="s">
        <v>142</v>
      </c>
      <c r="H63" s="59">
        <v>0.023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 ht="12.75">
      <c r="A64" s="9"/>
      <c r="B64" s="54" t="s">
        <v>73</v>
      </c>
      <c r="C64" s="1"/>
      <c r="D64" s="1"/>
      <c r="E64" s="55" t="s">
        <v>750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 ht="12.75">
      <c r="A65" s="9"/>
      <c r="B65" s="54" t="s">
        <v>75</v>
      </c>
      <c r="C65" s="1"/>
      <c r="D65" s="1"/>
      <c r="E65" s="55" t="s">
        <v>751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54" t="s">
        <v>77</v>
      </c>
      <c r="C66" s="1"/>
      <c r="D66" s="1"/>
      <c r="E66" s="55" t="s">
        <v>668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 ht="12.75">
      <c r="A67" s="9"/>
      <c r="B67" s="56" t="s">
        <v>79</v>
      </c>
      <c r="C67" s="29"/>
      <c r="D67" s="29"/>
      <c r="E67" s="57" t="s">
        <v>80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 ht="12.75">
      <c r="A68" s="9"/>
      <c r="B68" s="47">
        <v>7</v>
      </c>
      <c r="C68" s="48" t="s">
        <v>727</v>
      </c>
      <c r="D68" s="48" t="s">
        <v>3</v>
      </c>
      <c r="E68" s="48" t="s">
        <v>728</v>
      </c>
      <c r="F68" s="48" t="s">
        <v>3</v>
      </c>
      <c r="G68" s="49" t="s">
        <v>103</v>
      </c>
      <c r="H68" s="59">
        <v>148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 ht="12.75">
      <c r="A69" s="9"/>
      <c r="B69" s="54" t="s">
        <v>73</v>
      </c>
      <c r="C69" s="1"/>
      <c r="D69" s="1"/>
      <c r="E69" s="55" t="s">
        <v>752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ht="12.75">
      <c r="A70" s="9"/>
      <c r="B70" s="54" t="s">
        <v>75</v>
      </c>
      <c r="C70" s="1"/>
      <c r="D70" s="1"/>
      <c r="E70" s="55" t="s">
        <v>753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ht="12.75">
      <c r="A71" s="9"/>
      <c r="B71" s="54" t="s">
        <v>77</v>
      </c>
      <c r="C71" s="1"/>
      <c r="D71" s="1"/>
      <c r="E71" s="55" t="s">
        <v>730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 ht="12.75">
      <c r="A72" s="9"/>
      <c r="B72" s="56" t="s">
        <v>79</v>
      </c>
      <c r="C72" s="29"/>
      <c r="D72" s="29"/>
      <c r="E72" s="57" t="s">
        <v>80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 ht="12.75">
      <c r="A73" s="9"/>
      <c r="B73" s="47">
        <v>8</v>
      </c>
      <c r="C73" s="48" t="s">
        <v>754</v>
      </c>
      <c r="D73" s="48" t="s">
        <v>3</v>
      </c>
      <c r="E73" s="48" t="s">
        <v>755</v>
      </c>
      <c r="F73" s="48" t="s">
        <v>3</v>
      </c>
      <c r="G73" s="49" t="s">
        <v>155</v>
      </c>
      <c r="H73" s="59">
        <v>0.83999999999999997</v>
      </c>
      <c r="I73" s="33">
        <f>ROUND(0,2)</f>
        <v>0</v>
      </c>
      <c r="J73" s="60">
        <f>ROUND(I73*H73,2)</f>
        <v>0</v>
      </c>
      <c r="K73" s="61">
        <v>0.20999999999999999</v>
      </c>
      <c r="L73" s="62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 ht="12.75">
      <c r="A74" s="9"/>
      <c r="B74" s="54" t="s">
        <v>73</v>
      </c>
      <c r="C74" s="1"/>
      <c r="D74" s="1"/>
      <c r="E74" s="55" t="s">
        <v>756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ht="12.75">
      <c r="A75" s="9"/>
      <c r="B75" s="54" t="s">
        <v>75</v>
      </c>
      <c r="C75" s="1"/>
      <c r="D75" s="1"/>
      <c r="E75" s="55" t="s">
        <v>757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77</v>
      </c>
      <c r="C76" s="1"/>
      <c r="D76" s="1"/>
      <c r="E76" s="55" t="s">
        <v>663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 ht="12.75">
      <c r="A77" s="9"/>
      <c r="B77" s="56" t="s">
        <v>79</v>
      </c>
      <c r="C77" s="29"/>
      <c r="D77" s="29"/>
      <c r="E77" s="57" t="s">
        <v>80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thickBot="1" ht="25" customHeight="1">
      <c r="A78" s="9"/>
      <c r="B78" s="1"/>
      <c r="C78" s="63">
        <v>2</v>
      </c>
      <c r="D78" s="1"/>
      <c r="E78" s="63" t="s">
        <v>380</v>
      </c>
      <c r="F78" s="1"/>
      <c r="G78" s="64" t="s">
        <v>127</v>
      </c>
      <c r="H78" s="65">
        <f>J58+J63+J68+J73</f>
        <v>0</v>
      </c>
      <c r="I78" s="64" t="s">
        <v>128</v>
      </c>
      <c r="J78" s="66">
        <f>(L78-H78)</f>
        <v>0</v>
      </c>
      <c r="K78" s="64" t="s">
        <v>129</v>
      </c>
      <c r="L78" s="67">
        <f>L58+L63+L68+L73</f>
        <v>0</v>
      </c>
      <c r="M78" s="12"/>
      <c r="N78" s="2"/>
      <c r="O78" s="2"/>
      <c r="P78" s="2"/>
      <c r="Q78" s="39">
        <f>0+Q58+Q63+Q68+Q73</f>
        <v>0</v>
      </c>
      <c r="R78" s="26">
        <f>0+R58+R63+R68+R73</f>
        <v>0</v>
      </c>
      <c r="S78" s="68">
        <f>Q78*(1+J78)+R78</f>
        <v>0</v>
      </c>
    </row>
    <row r="79" thickTop="1" thickBot="1" ht="25" customHeight="1">
      <c r="A79" s="9"/>
      <c r="B79" s="69"/>
      <c r="C79" s="69"/>
      <c r="D79" s="69"/>
      <c r="E79" s="69"/>
      <c r="F79" s="69"/>
      <c r="G79" s="70" t="s">
        <v>130</v>
      </c>
      <c r="H79" s="71">
        <f>J58+J63+J68+J73</f>
        <v>0</v>
      </c>
      <c r="I79" s="70" t="s">
        <v>131</v>
      </c>
      <c r="J79" s="72">
        <f>0+J78</f>
        <v>0</v>
      </c>
      <c r="K79" s="70" t="s">
        <v>132</v>
      </c>
      <c r="L79" s="73">
        <f>L58+L63+L68+L73</f>
        <v>0</v>
      </c>
      <c r="M79" s="12"/>
      <c r="N79" s="2"/>
      <c r="O79" s="2"/>
      <c r="P79" s="2"/>
      <c r="Q79" s="2"/>
    </row>
    <row r="80" ht="40" customHeight="1">
      <c r="A80" s="9"/>
      <c r="B80" s="78" t="s">
        <v>669</v>
      </c>
      <c r="C80" s="1"/>
      <c r="D80" s="1"/>
      <c r="E80" s="1"/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47">
        <v>9</v>
      </c>
      <c r="C81" s="48" t="s">
        <v>670</v>
      </c>
      <c r="D81" s="48" t="s">
        <v>3</v>
      </c>
      <c r="E81" s="48" t="s">
        <v>671</v>
      </c>
      <c r="F81" s="48" t="s">
        <v>3</v>
      </c>
      <c r="G81" s="49" t="s">
        <v>155</v>
      </c>
      <c r="H81" s="50">
        <v>0.64000000000000001</v>
      </c>
      <c r="I81" s="24">
        <f>ROUND(0,2)</f>
        <v>0</v>
      </c>
      <c r="J81" s="51">
        <f>ROUND(I81*H81,2)</f>
        <v>0</v>
      </c>
      <c r="K81" s="52">
        <v>0.20999999999999999</v>
      </c>
      <c r="L81" s="53">
        <f>IF(ISNUMBER(K81),ROUND(J81*(K81+1),2),0)</f>
        <v>0</v>
      </c>
      <c r="M81" s="12"/>
      <c r="N81" s="2"/>
      <c r="O81" s="2"/>
      <c r="P81" s="2"/>
      <c r="Q81" s="39">
        <f>IF(ISNUMBER(K81),IF(H81&gt;0,IF(I81&gt;0,J81,0),0),0)</f>
        <v>0</v>
      </c>
      <c r="R81" s="26">
        <f>IF(ISNUMBER(K81)=FALSE,J81,0)</f>
        <v>0</v>
      </c>
    </row>
    <row r="82" ht="12.75">
      <c r="A82" s="9"/>
      <c r="B82" s="54" t="s">
        <v>73</v>
      </c>
      <c r="C82" s="1"/>
      <c r="D82" s="1"/>
      <c r="E82" s="55" t="s">
        <v>672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ht="12.75">
      <c r="A83" s="9"/>
      <c r="B83" s="54" t="s">
        <v>75</v>
      </c>
      <c r="C83" s="1"/>
      <c r="D83" s="1"/>
      <c r="E83" s="55" t="s">
        <v>731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ht="12.75">
      <c r="A84" s="9"/>
      <c r="B84" s="54" t="s">
        <v>77</v>
      </c>
      <c r="C84" s="1"/>
      <c r="D84" s="1"/>
      <c r="E84" s="55" t="s">
        <v>223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 ht="12.75">
      <c r="A85" s="9"/>
      <c r="B85" s="56" t="s">
        <v>79</v>
      </c>
      <c r="C85" s="29"/>
      <c r="D85" s="29"/>
      <c r="E85" s="57" t="s">
        <v>80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 ht="12.75">
      <c r="A86" s="9"/>
      <c r="B86" s="47">
        <v>10</v>
      </c>
      <c r="C86" s="48" t="s">
        <v>674</v>
      </c>
      <c r="D86" s="48" t="s">
        <v>3</v>
      </c>
      <c r="E86" s="48" t="s">
        <v>675</v>
      </c>
      <c r="F86" s="48" t="s">
        <v>3</v>
      </c>
      <c r="G86" s="49" t="s">
        <v>142</v>
      </c>
      <c r="H86" s="59">
        <v>0.109</v>
      </c>
      <c r="I86" s="33">
        <f>ROUND(0,2)</f>
        <v>0</v>
      </c>
      <c r="J86" s="60">
        <f>ROUND(I86*H86,2)</f>
        <v>0</v>
      </c>
      <c r="K86" s="61">
        <v>0.20999999999999999</v>
      </c>
      <c r="L86" s="62">
        <f>IF(ISNUMBER(K86),ROUND(J86*(K86+1),2),0)</f>
        <v>0</v>
      </c>
      <c r="M86" s="12"/>
      <c r="N86" s="2"/>
      <c r="O86" s="2"/>
      <c r="P86" s="2"/>
      <c r="Q86" s="39">
        <f>IF(ISNUMBER(K86),IF(H86&gt;0,IF(I86&gt;0,J86,0),0),0)</f>
        <v>0</v>
      </c>
      <c r="R86" s="26">
        <f>IF(ISNUMBER(K86)=FALSE,J86,0)</f>
        <v>0</v>
      </c>
    </row>
    <row r="87" ht="12.75">
      <c r="A87" s="9"/>
      <c r="B87" s="54" t="s">
        <v>73</v>
      </c>
      <c r="C87" s="1"/>
      <c r="D87" s="1"/>
      <c r="E87" s="55" t="s">
        <v>732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ht="12.75">
      <c r="A88" s="9"/>
      <c r="B88" s="54" t="s">
        <v>75</v>
      </c>
      <c r="C88" s="1"/>
      <c r="D88" s="1"/>
      <c r="E88" s="55" t="s">
        <v>3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 ht="12.75">
      <c r="A89" s="9"/>
      <c r="B89" s="54" t="s">
        <v>77</v>
      </c>
      <c r="C89" s="1"/>
      <c r="D89" s="1"/>
      <c r="E89" s="55" t="s">
        <v>668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 ht="12.75">
      <c r="A90" s="9"/>
      <c r="B90" s="56" t="s">
        <v>79</v>
      </c>
      <c r="C90" s="29"/>
      <c r="D90" s="29"/>
      <c r="E90" s="57" t="s">
        <v>80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 ht="12.75">
      <c r="A91" s="9"/>
      <c r="B91" s="47">
        <v>11</v>
      </c>
      <c r="C91" s="48" t="s">
        <v>758</v>
      </c>
      <c r="D91" s="48" t="s">
        <v>3</v>
      </c>
      <c r="E91" s="48" t="s">
        <v>759</v>
      </c>
      <c r="F91" s="48" t="s">
        <v>3</v>
      </c>
      <c r="G91" s="49" t="s">
        <v>155</v>
      </c>
      <c r="H91" s="59">
        <v>0.34000000000000002</v>
      </c>
      <c r="I91" s="33">
        <f>ROUND(0,2)</f>
        <v>0</v>
      </c>
      <c r="J91" s="60">
        <f>ROUND(I91*H91,2)</f>
        <v>0</v>
      </c>
      <c r="K91" s="61">
        <v>0.20999999999999999</v>
      </c>
      <c r="L91" s="62">
        <f>IF(ISNUMBER(K91),ROUND(J91*(K91+1),2),0)</f>
        <v>0</v>
      </c>
      <c r="M91" s="12"/>
      <c r="N91" s="2"/>
      <c r="O91" s="2"/>
      <c r="P91" s="2"/>
      <c r="Q91" s="39">
        <f>IF(ISNUMBER(K91),IF(H91&gt;0,IF(I91&gt;0,J91,0),0),0)</f>
        <v>0</v>
      </c>
      <c r="R91" s="26">
        <f>IF(ISNUMBER(K91)=FALSE,J91,0)</f>
        <v>0</v>
      </c>
    </row>
    <row r="92" ht="12.75">
      <c r="A92" s="9"/>
      <c r="B92" s="54" t="s">
        <v>73</v>
      </c>
      <c r="C92" s="1"/>
      <c r="D92" s="1"/>
      <c r="E92" s="55" t="s">
        <v>760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ht="12.75">
      <c r="A93" s="9"/>
      <c r="B93" s="54" t="s">
        <v>75</v>
      </c>
      <c r="C93" s="1"/>
      <c r="D93" s="1"/>
      <c r="E93" s="55" t="s">
        <v>761</v>
      </c>
      <c r="F93" s="1"/>
      <c r="G93" s="1"/>
      <c r="H93" s="46"/>
      <c r="I93" s="1"/>
      <c r="J93" s="46"/>
      <c r="K93" s="1"/>
      <c r="L93" s="1"/>
      <c r="M93" s="12"/>
      <c r="N93" s="2"/>
      <c r="O93" s="2"/>
      <c r="P93" s="2"/>
      <c r="Q93" s="2"/>
    </row>
    <row r="94" ht="12.75">
      <c r="A94" s="9"/>
      <c r="B94" s="54" t="s">
        <v>77</v>
      </c>
      <c r="C94" s="1"/>
      <c r="D94" s="1"/>
      <c r="E94" s="55" t="s">
        <v>762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thickBot="1" ht="12.75">
      <c r="A95" s="9"/>
      <c r="B95" s="56" t="s">
        <v>79</v>
      </c>
      <c r="C95" s="29"/>
      <c r="D95" s="29"/>
      <c r="E95" s="57" t="s">
        <v>80</v>
      </c>
      <c r="F95" s="29"/>
      <c r="G95" s="29"/>
      <c r="H95" s="58"/>
      <c r="I95" s="29"/>
      <c r="J95" s="58"/>
      <c r="K95" s="29"/>
      <c r="L95" s="29"/>
      <c r="M95" s="12"/>
      <c r="N95" s="2"/>
      <c r="O95" s="2"/>
      <c r="P95" s="2"/>
      <c r="Q95" s="2"/>
    </row>
    <row r="96" thickTop="1" ht="12.75">
      <c r="A96" s="9"/>
      <c r="B96" s="47">
        <v>12</v>
      </c>
      <c r="C96" s="48" t="s">
        <v>763</v>
      </c>
      <c r="D96" s="48" t="s">
        <v>3</v>
      </c>
      <c r="E96" s="48" t="s">
        <v>764</v>
      </c>
      <c r="F96" s="48" t="s">
        <v>3</v>
      </c>
      <c r="G96" s="49" t="s">
        <v>142</v>
      </c>
      <c r="H96" s="59">
        <v>0.041000000000000002</v>
      </c>
      <c r="I96" s="33">
        <f>ROUND(0,2)</f>
        <v>0</v>
      </c>
      <c r="J96" s="60">
        <f>ROUND(I96*H96,2)</f>
        <v>0</v>
      </c>
      <c r="K96" s="61">
        <v>0.20999999999999999</v>
      </c>
      <c r="L96" s="62">
        <f>IF(ISNUMBER(K96),ROUND(J96*(K96+1),2),0)</f>
        <v>0</v>
      </c>
      <c r="M96" s="12"/>
      <c r="N96" s="2"/>
      <c r="O96" s="2"/>
      <c r="P96" s="2"/>
      <c r="Q96" s="39">
        <f>IF(ISNUMBER(K96),IF(H96&gt;0,IF(I96&gt;0,J96,0),0),0)</f>
        <v>0</v>
      </c>
      <c r="R96" s="26">
        <f>IF(ISNUMBER(K96)=FALSE,J96,0)</f>
        <v>0</v>
      </c>
    </row>
    <row r="97" ht="12.75">
      <c r="A97" s="9"/>
      <c r="B97" s="54" t="s">
        <v>73</v>
      </c>
      <c r="C97" s="1"/>
      <c r="D97" s="1"/>
      <c r="E97" s="55" t="s">
        <v>765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ht="12.75">
      <c r="A98" s="9"/>
      <c r="B98" s="54" t="s">
        <v>75</v>
      </c>
      <c r="C98" s="1"/>
      <c r="D98" s="1"/>
      <c r="E98" s="55" t="s">
        <v>766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ht="12.75">
      <c r="A99" s="9"/>
      <c r="B99" s="54" t="s">
        <v>77</v>
      </c>
      <c r="C99" s="1"/>
      <c r="D99" s="1"/>
      <c r="E99" s="55" t="s">
        <v>767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6" t="s">
        <v>79</v>
      </c>
      <c r="C100" s="29"/>
      <c r="D100" s="29"/>
      <c r="E100" s="57" t="s">
        <v>80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thickBot="1" ht="25" customHeight="1">
      <c r="A101" s="9"/>
      <c r="B101" s="1"/>
      <c r="C101" s="63">
        <v>3</v>
      </c>
      <c r="D101" s="1"/>
      <c r="E101" s="63" t="s">
        <v>639</v>
      </c>
      <c r="F101" s="1"/>
      <c r="G101" s="64" t="s">
        <v>127</v>
      </c>
      <c r="H101" s="65">
        <f>J81+J86+J91+J96</f>
        <v>0</v>
      </c>
      <c r="I101" s="64" t="s">
        <v>128</v>
      </c>
      <c r="J101" s="66">
        <f>(L101-H101)</f>
        <v>0</v>
      </c>
      <c r="K101" s="64" t="s">
        <v>129</v>
      </c>
      <c r="L101" s="67">
        <f>L81+L86+L91+L96</f>
        <v>0</v>
      </c>
      <c r="M101" s="12"/>
      <c r="N101" s="2"/>
      <c r="O101" s="2"/>
      <c r="P101" s="2"/>
      <c r="Q101" s="39">
        <f>0+Q81+Q86+Q91+Q96</f>
        <v>0</v>
      </c>
      <c r="R101" s="26">
        <f>0+R81+R86+R91+R96</f>
        <v>0</v>
      </c>
      <c r="S101" s="68">
        <f>Q101*(1+J101)+R101</f>
        <v>0</v>
      </c>
    </row>
    <row r="102" thickTop="1" thickBot="1" ht="25" customHeight="1">
      <c r="A102" s="9"/>
      <c r="B102" s="69"/>
      <c r="C102" s="69"/>
      <c r="D102" s="69"/>
      <c r="E102" s="69"/>
      <c r="F102" s="69"/>
      <c r="G102" s="70" t="s">
        <v>130</v>
      </c>
      <c r="H102" s="71">
        <f>J81+J86+J91+J96</f>
        <v>0</v>
      </c>
      <c r="I102" s="70" t="s">
        <v>131</v>
      </c>
      <c r="J102" s="72">
        <f>0+J101</f>
        <v>0</v>
      </c>
      <c r="K102" s="70" t="s">
        <v>132</v>
      </c>
      <c r="L102" s="73">
        <f>L81+L86+L91+L96</f>
        <v>0</v>
      </c>
      <c r="M102" s="12"/>
      <c r="N102" s="2"/>
      <c r="O102" s="2"/>
      <c r="P102" s="2"/>
      <c r="Q102" s="2"/>
    </row>
    <row r="103" ht="40" customHeight="1">
      <c r="A103" s="9"/>
      <c r="B103" s="78" t="s">
        <v>218</v>
      </c>
      <c r="C103" s="1"/>
      <c r="D103" s="1"/>
      <c r="E103" s="1"/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ht="12.75">
      <c r="A104" s="9"/>
      <c r="B104" s="47">
        <v>13</v>
      </c>
      <c r="C104" s="48" t="s">
        <v>682</v>
      </c>
      <c r="D104" s="48" t="s">
        <v>3</v>
      </c>
      <c r="E104" s="48" t="s">
        <v>683</v>
      </c>
      <c r="F104" s="48" t="s">
        <v>3</v>
      </c>
      <c r="G104" s="49" t="s">
        <v>155</v>
      </c>
      <c r="H104" s="50">
        <v>0.76500000000000001</v>
      </c>
      <c r="I104" s="24">
        <f>ROUND(0,2)</f>
        <v>0</v>
      </c>
      <c r="J104" s="51">
        <f>ROUND(I104*H104,2)</f>
        <v>0</v>
      </c>
      <c r="K104" s="52">
        <v>0.20999999999999999</v>
      </c>
      <c r="L104" s="53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 ht="12.75">
      <c r="A105" s="9"/>
      <c r="B105" s="54" t="s">
        <v>73</v>
      </c>
      <c r="C105" s="1"/>
      <c r="D105" s="1"/>
      <c r="E105" s="55" t="s">
        <v>733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75</v>
      </c>
      <c r="C106" s="1"/>
      <c r="D106" s="1"/>
      <c r="E106" s="55" t="s">
        <v>768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ht="12.75">
      <c r="A107" s="9"/>
      <c r="B107" s="54" t="s">
        <v>77</v>
      </c>
      <c r="C107" s="1"/>
      <c r="D107" s="1"/>
      <c r="E107" s="55" t="s">
        <v>223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6" t="s">
        <v>79</v>
      </c>
      <c r="C108" s="29"/>
      <c r="D108" s="29"/>
      <c r="E108" s="57" t="s">
        <v>80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ht="12.75">
      <c r="A109" s="9"/>
      <c r="B109" s="47">
        <v>14</v>
      </c>
      <c r="C109" s="48" t="s">
        <v>562</v>
      </c>
      <c r="D109" s="48" t="s">
        <v>3</v>
      </c>
      <c r="E109" s="48" t="s">
        <v>563</v>
      </c>
      <c r="F109" s="48" t="s">
        <v>3</v>
      </c>
      <c r="G109" s="49" t="s">
        <v>155</v>
      </c>
      <c r="H109" s="59">
        <v>0.51000000000000001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 ht="12.75">
      <c r="A110" s="9"/>
      <c r="B110" s="54" t="s">
        <v>73</v>
      </c>
      <c r="C110" s="1"/>
      <c r="D110" s="1"/>
      <c r="E110" s="55" t="s">
        <v>735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75</v>
      </c>
      <c r="C111" s="1"/>
      <c r="D111" s="1"/>
      <c r="E111" s="55" t="s">
        <v>769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54" t="s">
        <v>77</v>
      </c>
      <c r="C112" s="1"/>
      <c r="D112" s="1"/>
      <c r="E112" s="55" t="s">
        <v>688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6" t="s">
        <v>79</v>
      </c>
      <c r="C113" s="29"/>
      <c r="D113" s="29"/>
      <c r="E113" s="57" t="s">
        <v>80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thickBot="1" ht="25" customHeight="1">
      <c r="A114" s="9"/>
      <c r="B114" s="1"/>
      <c r="C114" s="63">
        <v>4</v>
      </c>
      <c r="D114" s="1"/>
      <c r="E114" s="63" t="s">
        <v>136</v>
      </c>
      <c r="F114" s="1"/>
      <c r="G114" s="64" t="s">
        <v>127</v>
      </c>
      <c r="H114" s="65">
        <f>J104+J109</f>
        <v>0</v>
      </c>
      <c r="I114" s="64" t="s">
        <v>128</v>
      </c>
      <c r="J114" s="66">
        <f>(L114-H114)</f>
        <v>0</v>
      </c>
      <c r="K114" s="64" t="s">
        <v>129</v>
      </c>
      <c r="L114" s="67">
        <f>L104+L109</f>
        <v>0</v>
      </c>
      <c r="M114" s="12"/>
      <c r="N114" s="2"/>
      <c r="O114" s="2"/>
      <c r="P114" s="2"/>
      <c r="Q114" s="39">
        <f>0+Q104+Q109</f>
        <v>0</v>
      </c>
      <c r="R114" s="26">
        <f>0+R104+R109</f>
        <v>0</v>
      </c>
      <c r="S114" s="68">
        <f>Q114*(1+J114)+R114</f>
        <v>0</v>
      </c>
    </row>
    <row r="115" thickTop="1" thickBot="1" ht="25" customHeight="1">
      <c r="A115" s="9"/>
      <c r="B115" s="69"/>
      <c r="C115" s="69"/>
      <c r="D115" s="69"/>
      <c r="E115" s="69"/>
      <c r="F115" s="69"/>
      <c r="G115" s="70" t="s">
        <v>130</v>
      </c>
      <c r="H115" s="71">
        <f>J104+J109</f>
        <v>0</v>
      </c>
      <c r="I115" s="70" t="s">
        <v>131</v>
      </c>
      <c r="J115" s="72">
        <f>0+J114</f>
        <v>0</v>
      </c>
      <c r="K115" s="70" t="s">
        <v>132</v>
      </c>
      <c r="L115" s="73">
        <f>L104+L109</f>
        <v>0</v>
      </c>
      <c r="M115" s="12"/>
      <c r="N115" s="2"/>
      <c r="O115" s="2"/>
      <c r="P115" s="2"/>
      <c r="Q115" s="2"/>
    </row>
    <row r="116" ht="40" customHeight="1">
      <c r="A116" s="9"/>
      <c r="B116" s="78" t="s">
        <v>770</v>
      </c>
      <c r="C116" s="1"/>
      <c r="D116" s="1"/>
      <c r="E116" s="1"/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47">
        <v>15</v>
      </c>
      <c r="C117" s="48" t="s">
        <v>771</v>
      </c>
      <c r="D117" s="48" t="s">
        <v>3</v>
      </c>
      <c r="E117" s="48" t="s">
        <v>772</v>
      </c>
      <c r="F117" s="48" t="s">
        <v>3</v>
      </c>
      <c r="G117" s="49" t="s">
        <v>214</v>
      </c>
      <c r="H117" s="50">
        <v>25.199999999999999</v>
      </c>
      <c r="I117" s="24">
        <f>ROUND(0,2)</f>
        <v>0</v>
      </c>
      <c r="J117" s="51">
        <f>ROUND(I117*H117,2)</f>
        <v>0</v>
      </c>
      <c r="K117" s="52">
        <v>0.20999999999999999</v>
      </c>
      <c r="L117" s="53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 ht="12.75">
      <c r="A118" s="9"/>
      <c r="B118" s="54" t="s">
        <v>73</v>
      </c>
      <c r="C118" s="1"/>
      <c r="D118" s="1"/>
      <c r="E118" s="55" t="s">
        <v>773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 ht="12.75">
      <c r="A119" s="9"/>
      <c r="B119" s="54" t="s">
        <v>75</v>
      </c>
      <c r="C119" s="1"/>
      <c r="D119" s="1"/>
      <c r="E119" s="55" t="s">
        <v>774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 ht="12.75">
      <c r="A120" s="9"/>
      <c r="B120" s="54" t="s">
        <v>77</v>
      </c>
      <c r="C120" s="1"/>
      <c r="D120" s="1"/>
      <c r="E120" s="55" t="s">
        <v>775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 ht="12.75">
      <c r="A121" s="9"/>
      <c r="B121" s="56" t="s">
        <v>79</v>
      </c>
      <c r="C121" s="29"/>
      <c r="D121" s="29"/>
      <c r="E121" s="57" t="s">
        <v>80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 ht="12.75">
      <c r="A122" s="9"/>
      <c r="B122" s="47">
        <v>16</v>
      </c>
      <c r="C122" s="48" t="s">
        <v>776</v>
      </c>
      <c r="D122" s="48" t="s">
        <v>3</v>
      </c>
      <c r="E122" s="48" t="s">
        <v>777</v>
      </c>
      <c r="F122" s="48" t="s">
        <v>3</v>
      </c>
      <c r="G122" s="49" t="s">
        <v>214</v>
      </c>
      <c r="H122" s="59">
        <v>20.16</v>
      </c>
      <c r="I122" s="33">
        <f>ROUND(0,2)</f>
        <v>0</v>
      </c>
      <c r="J122" s="60">
        <f>ROUND(I122*H122,2)</f>
        <v>0</v>
      </c>
      <c r="K122" s="61">
        <v>0.20999999999999999</v>
      </c>
      <c r="L122" s="62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 ht="12.75">
      <c r="A123" s="9"/>
      <c r="B123" s="54" t="s">
        <v>73</v>
      </c>
      <c r="C123" s="1"/>
      <c r="D123" s="1"/>
      <c r="E123" s="55" t="s">
        <v>778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 ht="12.75">
      <c r="A124" s="9"/>
      <c r="B124" s="54" t="s">
        <v>75</v>
      </c>
      <c r="C124" s="1"/>
      <c r="D124" s="1"/>
      <c r="E124" s="55" t="s">
        <v>779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 ht="12.75">
      <c r="A125" s="9"/>
      <c r="B125" s="54" t="s">
        <v>77</v>
      </c>
      <c r="C125" s="1"/>
      <c r="D125" s="1"/>
      <c r="E125" s="55" t="s">
        <v>780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 ht="12.75">
      <c r="A126" s="9"/>
      <c r="B126" s="56" t="s">
        <v>79</v>
      </c>
      <c r="C126" s="29"/>
      <c r="D126" s="29"/>
      <c r="E126" s="57" t="s">
        <v>80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6</v>
      </c>
      <c r="D127" s="1"/>
      <c r="E127" s="63" t="s">
        <v>745</v>
      </c>
      <c r="F127" s="1"/>
      <c r="G127" s="64" t="s">
        <v>127</v>
      </c>
      <c r="H127" s="65">
        <f>J117+J122</f>
        <v>0</v>
      </c>
      <c r="I127" s="64" t="s">
        <v>128</v>
      </c>
      <c r="J127" s="66">
        <f>(L127-H127)</f>
        <v>0</v>
      </c>
      <c r="K127" s="64" t="s">
        <v>129</v>
      </c>
      <c r="L127" s="67">
        <f>L117+L122</f>
        <v>0</v>
      </c>
      <c r="M127" s="12"/>
      <c r="N127" s="2"/>
      <c r="O127" s="2"/>
      <c r="P127" s="2"/>
      <c r="Q127" s="39">
        <f>0+Q117+Q122</f>
        <v>0</v>
      </c>
      <c r="R127" s="26">
        <f>0+R117+R122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130</v>
      </c>
      <c r="H128" s="71">
        <f>J117+J122</f>
        <v>0</v>
      </c>
      <c r="I128" s="70" t="s">
        <v>131</v>
      </c>
      <c r="J128" s="72">
        <f>0+J127</f>
        <v>0</v>
      </c>
      <c r="K128" s="70" t="s">
        <v>132</v>
      </c>
      <c r="L128" s="73">
        <f>L117+L122</f>
        <v>0</v>
      </c>
      <c r="M128" s="12"/>
      <c r="N128" s="2"/>
      <c r="O128" s="2"/>
      <c r="P128" s="2"/>
      <c r="Q128" s="2"/>
    </row>
    <row r="129" ht="40" customHeight="1">
      <c r="A129" s="9"/>
      <c r="B129" s="78" t="s">
        <v>279</v>
      </c>
      <c r="C129" s="1"/>
      <c r="D129" s="1"/>
      <c r="E129" s="1"/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ht="12.75">
      <c r="A130" s="9"/>
      <c r="B130" s="47">
        <v>17</v>
      </c>
      <c r="C130" s="48" t="s">
        <v>737</v>
      </c>
      <c r="D130" s="48" t="s">
        <v>3</v>
      </c>
      <c r="E130" s="48" t="s">
        <v>738</v>
      </c>
      <c r="F130" s="48" t="s">
        <v>3</v>
      </c>
      <c r="G130" s="49" t="s">
        <v>169</v>
      </c>
      <c r="H130" s="50">
        <v>4</v>
      </c>
      <c r="I130" s="24">
        <f>ROUND(0,2)</f>
        <v>0</v>
      </c>
      <c r="J130" s="51">
        <f>ROUND(I130*H130,2)</f>
        <v>0</v>
      </c>
      <c r="K130" s="52">
        <v>0.20999999999999999</v>
      </c>
      <c r="L130" s="53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 ht="12.75">
      <c r="A131" s="9"/>
      <c r="B131" s="54" t="s">
        <v>73</v>
      </c>
      <c r="C131" s="1"/>
      <c r="D131" s="1"/>
      <c r="E131" s="55" t="s">
        <v>739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ht="12.75">
      <c r="A132" s="9"/>
      <c r="B132" s="54" t="s">
        <v>75</v>
      </c>
      <c r="C132" s="1"/>
      <c r="D132" s="1"/>
      <c r="E132" s="55" t="s">
        <v>3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ht="12.75">
      <c r="A133" s="9"/>
      <c r="B133" s="54" t="s">
        <v>77</v>
      </c>
      <c r="C133" s="1"/>
      <c r="D133" s="1"/>
      <c r="E133" s="55" t="s">
        <v>740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6" t="s">
        <v>79</v>
      </c>
      <c r="C134" s="29"/>
      <c r="D134" s="29"/>
      <c r="E134" s="57" t="s">
        <v>80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 ht="12.75">
      <c r="A135" s="9"/>
      <c r="B135" s="47">
        <v>18</v>
      </c>
      <c r="C135" s="48" t="s">
        <v>692</v>
      </c>
      <c r="D135" s="48" t="s">
        <v>3</v>
      </c>
      <c r="E135" s="48" t="s">
        <v>693</v>
      </c>
      <c r="F135" s="48" t="s">
        <v>3</v>
      </c>
      <c r="G135" s="49" t="s">
        <v>169</v>
      </c>
      <c r="H135" s="59">
        <v>30</v>
      </c>
      <c r="I135" s="33">
        <f>ROUND(0,2)</f>
        <v>0</v>
      </c>
      <c r="J135" s="60">
        <f>ROUND(I135*H135,2)</f>
        <v>0</v>
      </c>
      <c r="K135" s="61">
        <v>0.20999999999999999</v>
      </c>
      <c r="L135" s="62">
        <f>IF(ISNUMBER(K135),ROUND(J135*(K135+1),2),0)</f>
        <v>0</v>
      </c>
      <c r="M135" s="12"/>
      <c r="N135" s="2"/>
      <c r="O135" s="2"/>
      <c r="P135" s="2"/>
      <c r="Q135" s="39">
        <f>IF(ISNUMBER(K135),IF(H135&gt;0,IF(I135&gt;0,J135,0),0),0)</f>
        <v>0</v>
      </c>
      <c r="R135" s="26">
        <f>IF(ISNUMBER(K135)=FALSE,J135,0)</f>
        <v>0</v>
      </c>
    </row>
    <row r="136" ht="12.75">
      <c r="A136" s="9"/>
      <c r="B136" s="54" t="s">
        <v>73</v>
      </c>
      <c r="C136" s="1"/>
      <c r="D136" s="1"/>
      <c r="E136" s="55" t="s">
        <v>694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 ht="12.75">
      <c r="A137" s="9"/>
      <c r="B137" s="54" t="s">
        <v>75</v>
      </c>
      <c r="C137" s="1"/>
      <c r="D137" s="1"/>
      <c r="E137" s="55" t="s">
        <v>781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ht="12.75">
      <c r="A138" s="9"/>
      <c r="B138" s="54" t="s">
        <v>77</v>
      </c>
      <c r="C138" s="1"/>
      <c r="D138" s="1"/>
      <c r="E138" s="55" t="s">
        <v>493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6" t="s">
        <v>79</v>
      </c>
      <c r="C139" s="29"/>
      <c r="D139" s="29"/>
      <c r="E139" s="57" t="s">
        <v>80</v>
      </c>
      <c r="F139" s="29"/>
      <c r="G139" s="29"/>
      <c r="H139" s="58"/>
      <c r="I139" s="29"/>
      <c r="J139" s="58"/>
      <c r="K139" s="29"/>
      <c r="L139" s="29"/>
      <c r="M139" s="12"/>
      <c r="N139" s="2"/>
      <c r="O139" s="2"/>
      <c r="P139" s="2"/>
      <c r="Q139" s="2"/>
    </row>
    <row r="140" thickTop="1" ht="12.75">
      <c r="A140" s="9"/>
      <c r="B140" s="47">
        <v>19</v>
      </c>
      <c r="C140" s="48" t="s">
        <v>782</v>
      </c>
      <c r="D140" s="48" t="s">
        <v>3</v>
      </c>
      <c r="E140" s="48" t="s">
        <v>783</v>
      </c>
      <c r="F140" s="48" t="s">
        <v>3</v>
      </c>
      <c r="G140" s="49" t="s">
        <v>214</v>
      </c>
      <c r="H140" s="59">
        <v>96</v>
      </c>
      <c r="I140" s="33">
        <f>ROUND(0,2)</f>
        <v>0</v>
      </c>
      <c r="J140" s="60">
        <f>ROUND(I140*H140,2)</f>
        <v>0</v>
      </c>
      <c r="K140" s="61">
        <v>0.20999999999999999</v>
      </c>
      <c r="L140" s="62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 ht="12.75">
      <c r="A141" s="9"/>
      <c r="B141" s="54" t="s">
        <v>73</v>
      </c>
      <c r="C141" s="1"/>
      <c r="D141" s="1"/>
      <c r="E141" s="55" t="s">
        <v>784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ht="12.75">
      <c r="A142" s="9"/>
      <c r="B142" s="54" t="s">
        <v>75</v>
      </c>
      <c r="C142" s="1"/>
      <c r="D142" s="1"/>
      <c r="E142" s="55" t="s">
        <v>785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ht="12.75">
      <c r="A143" s="9"/>
      <c r="B143" s="54" t="s">
        <v>77</v>
      </c>
      <c r="C143" s="1"/>
      <c r="D143" s="1"/>
      <c r="E143" s="55" t="s">
        <v>323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 ht="12.75">
      <c r="A144" s="9"/>
      <c r="B144" s="56" t="s">
        <v>79</v>
      </c>
      <c r="C144" s="29"/>
      <c r="D144" s="29"/>
      <c r="E144" s="57" t="s">
        <v>80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ht="12.75">
      <c r="A145" s="9"/>
      <c r="B145" s="47">
        <v>20</v>
      </c>
      <c r="C145" s="48" t="s">
        <v>704</v>
      </c>
      <c r="D145" s="48" t="s">
        <v>3</v>
      </c>
      <c r="E145" s="48" t="s">
        <v>705</v>
      </c>
      <c r="F145" s="48" t="s">
        <v>3</v>
      </c>
      <c r="G145" s="49" t="s">
        <v>155</v>
      </c>
      <c r="H145" s="59">
        <v>0.40000000000000002</v>
      </c>
      <c r="I145" s="33">
        <f>ROUND(0,2)</f>
        <v>0</v>
      </c>
      <c r="J145" s="60">
        <f>ROUND(I145*H145,2)</f>
        <v>0</v>
      </c>
      <c r="K145" s="61">
        <v>0.20999999999999999</v>
      </c>
      <c r="L145" s="62">
        <f>IF(ISNUMBER(K145),ROUND(J145*(K145+1),2),0)</f>
        <v>0</v>
      </c>
      <c r="M145" s="12"/>
      <c r="N145" s="2"/>
      <c r="O145" s="2"/>
      <c r="P145" s="2"/>
      <c r="Q145" s="39">
        <f>IF(ISNUMBER(K145),IF(H145&gt;0,IF(I145&gt;0,J145,0),0),0)</f>
        <v>0</v>
      </c>
      <c r="R145" s="26">
        <f>IF(ISNUMBER(K145)=FALSE,J145,0)</f>
        <v>0</v>
      </c>
    </row>
    <row r="146" ht="12.75">
      <c r="A146" s="9"/>
      <c r="B146" s="54" t="s">
        <v>73</v>
      </c>
      <c r="C146" s="1"/>
      <c r="D146" s="1"/>
      <c r="E146" s="55" t="s">
        <v>741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ht="12.75">
      <c r="A147" s="9"/>
      <c r="B147" s="54" t="s">
        <v>75</v>
      </c>
      <c r="C147" s="1"/>
      <c r="D147" s="1"/>
      <c r="E147" s="55" t="s">
        <v>742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ht="12.75">
      <c r="A148" s="9"/>
      <c r="B148" s="54" t="s">
        <v>77</v>
      </c>
      <c r="C148" s="1"/>
      <c r="D148" s="1"/>
      <c r="E148" s="55" t="s">
        <v>708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6" t="s">
        <v>79</v>
      </c>
      <c r="C149" s="29"/>
      <c r="D149" s="29"/>
      <c r="E149" s="57" t="s">
        <v>80</v>
      </c>
      <c r="F149" s="29"/>
      <c r="G149" s="29"/>
      <c r="H149" s="58"/>
      <c r="I149" s="29"/>
      <c r="J149" s="58"/>
      <c r="K149" s="29"/>
      <c r="L149" s="29"/>
      <c r="M149" s="12"/>
      <c r="N149" s="2"/>
      <c r="O149" s="2"/>
      <c r="P149" s="2"/>
      <c r="Q149" s="2"/>
    </row>
    <row r="150" thickTop="1" ht="12.75">
      <c r="A150" s="9"/>
      <c r="B150" s="47">
        <v>21</v>
      </c>
      <c r="C150" s="48" t="s">
        <v>786</v>
      </c>
      <c r="D150" s="48" t="s">
        <v>3</v>
      </c>
      <c r="E150" s="48" t="s">
        <v>787</v>
      </c>
      <c r="F150" s="48" t="s">
        <v>3</v>
      </c>
      <c r="G150" s="49" t="s">
        <v>155</v>
      </c>
      <c r="H150" s="59">
        <v>2.2599999999999998</v>
      </c>
      <c r="I150" s="33">
        <f>ROUND(0,2)</f>
        <v>0</v>
      </c>
      <c r="J150" s="60">
        <f>ROUND(I150*H150,2)</f>
        <v>0</v>
      </c>
      <c r="K150" s="61">
        <v>0.20999999999999999</v>
      </c>
      <c r="L150" s="62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 ht="12.75">
      <c r="A151" s="9"/>
      <c r="B151" s="54" t="s">
        <v>73</v>
      </c>
      <c r="C151" s="1"/>
      <c r="D151" s="1"/>
      <c r="E151" s="55" t="s">
        <v>788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75</v>
      </c>
      <c r="C152" s="1"/>
      <c r="D152" s="1"/>
      <c r="E152" s="55" t="s">
        <v>789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77</v>
      </c>
      <c r="C153" s="1"/>
      <c r="D153" s="1"/>
      <c r="E153" s="55" t="s">
        <v>717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6" t="s">
        <v>79</v>
      </c>
      <c r="C154" s="29"/>
      <c r="D154" s="29"/>
      <c r="E154" s="57" t="s">
        <v>80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 ht="12.75">
      <c r="A155" s="9"/>
      <c r="B155" s="47">
        <v>22</v>
      </c>
      <c r="C155" s="48" t="s">
        <v>713</v>
      </c>
      <c r="D155" s="48" t="s">
        <v>3</v>
      </c>
      <c r="E155" s="48" t="s">
        <v>714</v>
      </c>
      <c r="F155" s="48" t="s">
        <v>3</v>
      </c>
      <c r="G155" s="49" t="s">
        <v>142</v>
      </c>
      <c r="H155" s="59">
        <v>0.104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 ht="12.75">
      <c r="A156" s="9"/>
      <c r="B156" s="54" t="s">
        <v>73</v>
      </c>
      <c r="C156" s="1"/>
      <c r="D156" s="1"/>
      <c r="E156" s="55" t="s">
        <v>715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54" t="s">
        <v>75</v>
      </c>
      <c r="C157" s="1"/>
      <c r="D157" s="1"/>
      <c r="E157" s="55" t="s">
        <v>743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77</v>
      </c>
      <c r="C158" s="1"/>
      <c r="D158" s="1"/>
      <c r="E158" s="55" t="s">
        <v>717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6" t="s">
        <v>79</v>
      </c>
      <c r="C159" s="29"/>
      <c r="D159" s="29"/>
      <c r="E159" s="57" t="s">
        <v>80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 thickBot="1" ht="25" customHeight="1">
      <c r="A160" s="9"/>
      <c r="B160" s="1"/>
      <c r="C160" s="63">
        <v>9</v>
      </c>
      <c r="D160" s="1"/>
      <c r="E160" s="63" t="s">
        <v>139</v>
      </c>
      <c r="F160" s="1"/>
      <c r="G160" s="64" t="s">
        <v>127</v>
      </c>
      <c r="H160" s="65">
        <f>J130+J135+J140+J145+J150+J155</f>
        <v>0</v>
      </c>
      <c r="I160" s="64" t="s">
        <v>128</v>
      </c>
      <c r="J160" s="66">
        <f>(L160-H160)</f>
        <v>0</v>
      </c>
      <c r="K160" s="64" t="s">
        <v>129</v>
      </c>
      <c r="L160" s="67">
        <f>L130+L135+L140+L145+L150+L155</f>
        <v>0</v>
      </c>
      <c r="M160" s="12"/>
      <c r="N160" s="2"/>
      <c r="O160" s="2"/>
      <c r="P160" s="2"/>
      <c r="Q160" s="39">
        <f>0+Q130+Q135+Q140+Q145+Q150+Q155</f>
        <v>0</v>
      </c>
      <c r="R160" s="26">
        <f>0+R130+R135+R140+R145+R150+R155</f>
        <v>0</v>
      </c>
      <c r="S160" s="68">
        <f>Q160*(1+J160)+R160</f>
        <v>0</v>
      </c>
    </row>
    <row r="161" thickTop="1" thickBot="1" ht="25" customHeight="1">
      <c r="A161" s="9"/>
      <c r="B161" s="69"/>
      <c r="C161" s="69"/>
      <c r="D161" s="69"/>
      <c r="E161" s="69"/>
      <c r="F161" s="69"/>
      <c r="G161" s="70" t="s">
        <v>130</v>
      </c>
      <c r="H161" s="71">
        <f>J130+J135+J140+J145+J150+J155</f>
        <v>0</v>
      </c>
      <c r="I161" s="70" t="s">
        <v>131</v>
      </c>
      <c r="J161" s="72">
        <f>0+J160</f>
        <v>0</v>
      </c>
      <c r="K161" s="70" t="s">
        <v>132</v>
      </c>
      <c r="L161" s="73">
        <f>L130+L135+L140+L145+L150+L155</f>
        <v>0</v>
      </c>
      <c r="M161" s="12"/>
      <c r="N161" s="2"/>
      <c r="O161" s="2"/>
      <c r="P161" s="2"/>
      <c r="Q161" s="2"/>
    </row>
    <row r="162" ht="12.75">
      <c r="A162" s="13"/>
      <c r="B162" s="4"/>
      <c r="C162" s="4"/>
      <c r="D162" s="4"/>
      <c r="E162" s="4"/>
      <c r="F162" s="4"/>
      <c r="G162" s="4"/>
      <c r="H162" s="74"/>
      <c r="I162" s="4"/>
      <c r="J162" s="74"/>
      <c r="K162" s="4"/>
      <c r="L162" s="4"/>
      <c r="M162" s="14"/>
      <c r="N162" s="2"/>
      <c r="O162" s="2"/>
      <c r="P162" s="2"/>
      <c r="Q162" s="2"/>
    </row>
    <row r="163" ht="12.7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2"/>
    </row>
  </sheetData>
  <mergeCells count="115">
    <mergeCell ref="B49:L49"/>
    <mergeCell ref="B51:D51"/>
    <mergeCell ref="B52:D52"/>
    <mergeCell ref="B53:D53"/>
    <mergeCell ref="B54:D54"/>
    <mergeCell ref="B57:L57"/>
    <mergeCell ref="B59:D59"/>
    <mergeCell ref="B60:D60"/>
    <mergeCell ref="B61:D61"/>
    <mergeCell ref="B62:D62"/>
    <mergeCell ref="B64:D64"/>
    <mergeCell ref="B65:D65"/>
    <mergeCell ref="B66:D66"/>
    <mergeCell ref="B67:D67"/>
    <mergeCell ref="B69:D69"/>
    <mergeCell ref="B70:D70"/>
    <mergeCell ref="B71:D71"/>
    <mergeCell ref="B72:D72"/>
    <mergeCell ref="B74:D74"/>
    <mergeCell ref="B75:D75"/>
    <mergeCell ref="B76:D76"/>
    <mergeCell ref="B77:D77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43:D43"/>
    <mergeCell ref="B44:D44"/>
    <mergeCell ref="B45:D45"/>
    <mergeCell ref="B46:D46"/>
    <mergeCell ref="B23:D23"/>
    <mergeCell ref="B24:D24"/>
    <mergeCell ref="B25:D25"/>
    <mergeCell ref="B26:D26"/>
    <mergeCell ref="B80:L80"/>
    <mergeCell ref="B82:D82"/>
    <mergeCell ref="B83:D83"/>
    <mergeCell ref="B84:D84"/>
    <mergeCell ref="B85:D85"/>
    <mergeCell ref="B87:D87"/>
    <mergeCell ref="B88:D88"/>
    <mergeCell ref="B89:D89"/>
    <mergeCell ref="B90:D90"/>
    <mergeCell ref="B92:D92"/>
    <mergeCell ref="B93:D93"/>
    <mergeCell ref="B94:D94"/>
    <mergeCell ref="B95:D95"/>
    <mergeCell ref="B97:D97"/>
    <mergeCell ref="B98:D98"/>
    <mergeCell ref="B99:D99"/>
    <mergeCell ref="B100:D100"/>
    <mergeCell ref="B103:L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6:L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29:L129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Propustek č.3 - km 1,287&amp;R&amp;P/&amp;N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 codeName="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790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úsek 3: II/217 Aš, Chebská&amp;R&amp;P/&amp;N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H51+H134+H187+H195+H228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791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L51+L134+L187+L195+L228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AVERAGE(J50,J133,J186,J194,J227)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H51</f>
        <v>0</v>
      </c>
      <c r="L20" s="44">
        <f>L51</f>
        <v>0</v>
      </c>
      <c r="M20" s="12"/>
      <c r="N20" s="2"/>
      <c r="O20" s="2"/>
      <c r="P20" s="2"/>
      <c r="Q20" s="2"/>
      <c r="S20" s="26">
        <f>S50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H134</f>
        <v>0</v>
      </c>
      <c r="L21" s="44">
        <f>L134</f>
        <v>0</v>
      </c>
      <c r="M21" s="12"/>
      <c r="N21" s="2"/>
      <c r="O21" s="2"/>
      <c r="P21" s="2"/>
      <c r="Q21" s="2"/>
      <c r="S21" s="26">
        <f>S133</f>
        <v>0</v>
      </c>
    </row>
    <row r="22" ht="12.75">
      <c r="A22" s="9"/>
      <c r="B22" s="42">
        <v>5</v>
      </c>
      <c r="C22" s="1"/>
      <c r="D22" s="1"/>
      <c r="E22" s="43" t="s">
        <v>137</v>
      </c>
      <c r="F22" s="1"/>
      <c r="G22" s="1"/>
      <c r="H22" s="1"/>
      <c r="I22" s="1"/>
      <c r="J22" s="1"/>
      <c r="K22" s="44">
        <f>H187</f>
        <v>0</v>
      </c>
      <c r="L22" s="44">
        <f>L187</f>
        <v>0</v>
      </c>
      <c r="M22" s="12"/>
      <c r="N22" s="2"/>
      <c r="O22" s="2"/>
      <c r="P22" s="2"/>
      <c r="Q22" s="2"/>
      <c r="S22" s="26">
        <f>S186</f>
        <v>0</v>
      </c>
    </row>
    <row r="23" ht="12.75">
      <c r="A23" s="9"/>
      <c r="B23" s="42">
        <v>8</v>
      </c>
      <c r="C23" s="1"/>
      <c r="D23" s="1"/>
      <c r="E23" s="43" t="s">
        <v>138</v>
      </c>
      <c r="F23" s="1"/>
      <c r="G23" s="1"/>
      <c r="H23" s="1"/>
      <c r="I23" s="1"/>
      <c r="J23" s="1"/>
      <c r="K23" s="44">
        <f>H195</f>
        <v>0</v>
      </c>
      <c r="L23" s="44">
        <f>L195</f>
        <v>0</v>
      </c>
      <c r="M23" s="12"/>
      <c r="N23" s="2"/>
      <c r="O23" s="2"/>
      <c r="P23" s="2"/>
      <c r="Q23" s="2"/>
      <c r="S23" s="26">
        <f>S194</f>
        <v>0</v>
      </c>
    </row>
    <row r="24" ht="12.75">
      <c r="A24" s="9"/>
      <c r="B24" s="42">
        <v>9</v>
      </c>
      <c r="C24" s="1"/>
      <c r="D24" s="1"/>
      <c r="E24" s="43" t="s">
        <v>139</v>
      </c>
      <c r="F24" s="1"/>
      <c r="G24" s="1"/>
      <c r="H24" s="1"/>
      <c r="I24" s="1"/>
      <c r="J24" s="1"/>
      <c r="K24" s="44">
        <f>H228</f>
        <v>0</v>
      </c>
      <c r="L24" s="44">
        <f>L228</f>
        <v>0</v>
      </c>
      <c r="M24" s="12"/>
      <c r="N24" s="2"/>
      <c r="O24" s="2"/>
      <c r="P24" s="2"/>
      <c r="Q24" s="2"/>
      <c r="S24" s="26">
        <f>S227</f>
        <v>0</v>
      </c>
    </row>
    <row r="25" ht="12.7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61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62</v>
      </c>
      <c r="C28" s="40" t="s">
        <v>58</v>
      </c>
      <c r="D28" s="40" t="s">
        <v>63</v>
      </c>
      <c r="E28" s="40" t="s">
        <v>59</v>
      </c>
      <c r="F28" s="40" t="s">
        <v>64</v>
      </c>
      <c r="G28" s="41" t="s">
        <v>65</v>
      </c>
      <c r="H28" s="22" t="s">
        <v>66</v>
      </c>
      <c r="I28" s="22" t="s">
        <v>67</v>
      </c>
      <c r="J28" s="22" t="s">
        <v>16</v>
      </c>
      <c r="K28" s="41" t="s">
        <v>68</v>
      </c>
      <c r="L28" s="22" t="s">
        <v>17</v>
      </c>
      <c r="M28" s="75"/>
      <c r="N28" s="2"/>
      <c r="O28" s="2"/>
      <c r="P28" s="2"/>
      <c r="Q28" s="2"/>
    </row>
    <row r="29" ht="40" customHeight="1">
      <c r="A29" s="9"/>
      <c r="B29" s="45" t="s">
        <v>69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ht="12.75">
      <c r="A30" s="9"/>
      <c r="B30" s="47">
        <v>1</v>
      </c>
      <c r="C30" s="48" t="s">
        <v>140</v>
      </c>
      <c r="D30" s="48" t="s">
        <v>3</v>
      </c>
      <c r="E30" s="48" t="s">
        <v>141</v>
      </c>
      <c r="F30" s="48" t="s">
        <v>3</v>
      </c>
      <c r="G30" s="49" t="s">
        <v>142</v>
      </c>
      <c r="H30" s="50">
        <v>9941.8999999999996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 ht="12.75">
      <c r="A31" s="9"/>
      <c r="B31" s="54" t="s">
        <v>73</v>
      </c>
      <c r="C31" s="1"/>
      <c r="D31" s="1"/>
      <c r="E31" s="55" t="s">
        <v>514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54" t="s">
        <v>75</v>
      </c>
      <c r="C32" s="1"/>
      <c r="D32" s="1"/>
      <c r="E32" s="55" t="s">
        <v>792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77</v>
      </c>
      <c r="C33" s="1"/>
      <c r="D33" s="1"/>
      <c r="E33" s="55" t="s">
        <v>145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 ht="12.75">
      <c r="A34" s="9"/>
      <c r="B34" s="56" t="s">
        <v>79</v>
      </c>
      <c r="C34" s="29"/>
      <c r="D34" s="29"/>
      <c r="E34" s="57" t="s">
        <v>80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 ht="12.75">
      <c r="A35" s="9"/>
      <c r="B35" s="47">
        <v>2</v>
      </c>
      <c r="C35" s="48" t="s">
        <v>140</v>
      </c>
      <c r="D35" s="48">
        <v>2</v>
      </c>
      <c r="E35" s="48" t="s">
        <v>141</v>
      </c>
      <c r="F35" s="48" t="s">
        <v>3</v>
      </c>
      <c r="G35" s="49" t="s">
        <v>142</v>
      </c>
      <c r="H35" s="59">
        <v>1039.3869999999999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 ht="12.75">
      <c r="A36" s="9"/>
      <c r="B36" s="54" t="s">
        <v>73</v>
      </c>
      <c r="C36" s="1"/>
      <c r="D36" s="1"/>
      <c r="E36" s="55" t="s">
        <v>793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 ht="12.75">
      <c r="A37" s="9"/>
      <c r="B37" s="54" t="s">
        <v>75</v>
      </c>
      <c r="C37" s="1"/>
      <c r="D37" s="1"/>
      <c r="E37" s="55" t="s">
        <v>794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77</v>
      </c>
      <c r="C38" s="1"/>
      <c r="D38" s="1"/>
      <c r="E38" s="55" t="s">
        <v>145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 ht="12.75">
      <c r="A39" s="9"/>
      <c r="B39" s="56" t="s">
        <v>79</v>
      </c>
      <c r="C39" s="29"/>
      <c r="D39" s="29"/>
      <c r="E39" s="57" t="s">
        <v>80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ht="12.75">
      <c r="A40" s="9"/>
      <c r="B40" s="47">
        <v>3</v>
      </c>
      <c r="C40" s="48" t="s">
        <v>140</v>
      </c>
      <c r="D40" s="48">
        <v>3</v>
      </c>
      <c r="E40" s="48" t="s">
        <v>141</v>
      </c>
      <c r="F40" s="48" t="s">
        <v>3</v>
      </c>
      <c r="G40" s="49" t="s">
        <v>142</v>
      </c>
      <c r="H40" s="59">
        <v>6</v>
      </c>
      <c r="I40" s="33">
        <f>ROUND(0,2)</f>
        <v>0</v>
      </c>
      <c r="J40" s="60">
        <f>ROUND(I40*H40,2)</f>
        <v>0</v>
      </c>
      <c r="K40" s="61">
        <v>0.20999999999999999</v>
      </c>
      <c r="L40" s="62">
        <f>IF(ISNUMBER(K40),ROUND(J40*(K40+1),2),0)</f>
        <v>0</v>
      </c>
      <c r="M40" s="12"/>
      <c r="N40" s="2"/>
      <c r="O40" s="2"/>
      <c r="P40" s="2"/>
      <c r="Q40" s="39">
        <f>IF(ISNUMBER(K40),IF(H40&gt;0,IF(I40&gt;0,J40,0),0),0)</f>
        <v>0</v>
      </c>
      <c r="R40" s="26">
        <f>IF(ISNUMBER(K40)=FALSE,J40,0)</f>
        <v>0</v>
      </c>
    </row>
    <row r="41" ht="12.75">
      <c r="A41" s="9"/>
      <c r="B41" s="54" t="s">
        <v>73</v>
      </c>
      <c r="C41" s="1"/>
      <c r="D41" s="1"/>
      <c r="E41" s="55" t="s">
        <v>518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 ht="12.75">
      <c r="A42" s="9"/>
      <c r="B42" s="54" t="s">
        <v>75</v>
      </c>
      <c r="C42" s="1"/>
      <c r="D42" s="1"/>
      <c r="E42" s="55" t="s">
        <v>519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54" t="s">
        <v>77</v>
      </c>
      <c r="C43" s="1"/>
      <c r="D43" s="1"/>
      <c r="E43" s="55" t="s">
        <v>145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thickBot="1" ht="12.75">
      <c r="A44" s="9"/>
      <c r="B44" s="56" t="s">
        <v>79</v>
      </c>
      <c r="C44" s="29"/>
      <c r="D44" s="29"/>
      <c r="E44" s="57" t="s">
        <v>80</v>
      </c>
      <c r="F44" s="29"/>
      <c r="G44" s="29"/>
      <c r="H44" s="58"/>
      <c r="I44" s="29"/>
      <c r="J44" s="58"/>
      <c r="K44" s="29"/>
      <c r="L44" s="29"/>
      <c r="M44" s="12"/>
      <c r="N44" s="2"/>
      <c r="O44" s="2"/>
      <c r="P44" s="2"/>
      <c r="Q44" s="2"/>
    </row>
    <row r="45" thickTop="1" ht="12.75">
      <c r="A45" s="9"/>
      <c r="B45" s="47">
        <v>4</v>
      </c>
      <c r="C45" s="48" t="s">
        <v>140</v>
      </c>
      <c r="D45" s="48">
        <v>4</v>
      </c>
      <c r="E45" s="48" t="s">
        <v>141</v>
      </c>
      <c r="F45" s="48" t="s">
        <v>3</v>
      </c>
      <c r="G45" s="49" t="s">
        <v>142</v>
      </c>
      <c r="H45" s="59">
        <v>2.2999999999999998</v>
      </c>
      <c r="I45" s="33">
        <f>ROUND(0,2)</f>
        <v>0</v>
      </c>
      <c r="J45" s="60">
        <f>ROUND(I45*H45,2)</f>
        <v>0</v>
      </c>
      <c r="K45" s="61">
        <v>0.20999999999999999</v>
      </c>
      <c r="L45" s="62">
        <f>IF(ISNUMBER(K45),ROUND(J45*(K45+1),2),0)</f>
        <v>0</v>
      </c>
      <c r="M45" s="12"/>
      <c r="N45" s="2"/>
      <c r="O45" s="2"/>
      <c r="P45" s="2"/>
      <c r="Q45" s="39">
        <f>IF(ISNUMBER(K45),IF(H45&gt;0,IF(I45&gt;0,J45,0),0),0)</f>
        <v>0</v>
      </c>
      <c r="R45" s="26">
        <f>IF(ISNUMBER(K45)=FALSE,J45,0)</f>
        <v>0</v>
      </c>
    </row>
    <row r="46" ht="12.75">
      <c r="A46" s="9"/>
      <c r="B46" s="54" t="s">
        <v>73</v>
      </c>
      <c r="C46" s="1"/>
      <c r="D46" s="1"/>
      <c r="E46" s="55" t="s">
        <v>148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ht="12.75">
      <c r="A47" s="9"/>
      <c r="B47" s="54" t="s">
        <v>75</v>
      </c>
      <c r="C47" s="1"/>
      <c r="D47" s="1"/>
      <c r="E47" s="55" t="s">
        <v>795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ht="12.75">
      <c r="A48" s="9"/>
      <c r="B48" s="54" t="s">
        <v>77</v>
      </c>
      <c r="C48" s="1"/>
      <c r="D48" s="1"/>
      <c r="E48" s="55" t="s">
        <v>145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thickBot="1" ht="12.75">
      <c r="A49" s="9"/>
      <c r="B49" s="56" t="s">
        <v>79</v>
      </c>
      <c r="C49" s="29"/>
      <c r="D49" s="29"/>
      <c r="E49" s="57" t="s">
        <v>80</v>
      </c>
      <c r="F49" s="29"/>
      <c r="G49" s="29"/>
      <c r="H49" s="58"/>
      <c r="I49" s="29"/>
      <c r="J49" s="58"/>
      <c r="K49" s="29"/>
      <c r="L49" s="29"/>
      <c r="M49" s="12"/>
      <c r="N49" s="2"/>
      <c r="O49" s="2"/>
      <c r="P49" s="2"/>
      <c r="Q49" s="2"/>
    </row>
    <row r="50" thickTop="1" thickBot="1" ht="25" customHeight="1">
      <c r="A50" s="9"/>
      <c r="B50" s="1"/>
      <c r="C50" s="63">
        <v>0</v>
      </c>
      <c r="D50" s="1"/>
      <c r="E50" s="63" t="s">
        <v>60</v>
      </c>
      <c r="F50" s="1"/>
      <c r="G50" s="64" t="s">
        <v>127</v>
      </c>
      <c r="H50" s="65">
        <f>J30+J35+J40+J45</f>
        <v>0</v>
      </c>
      <c r="I50" s="64" t="s">
        <v>128</v>
      </c>
      <c r="J50" s="66">
        <f>(L50-H50)</f>
        <v>0</v>
      </c>
      <c r="K50" s="64" t="s">
        <v>129</v>
      </c>
      <c r="L50" s="67">
        <f>L30+L35+L40+L45</f>
        <v>0</v>
      </c>
      <c r="M50" s="12"/>
      <c r="N50" s="2"/>
      <c r="O50" s="2"/>
      <c r="P50" s="2"/>
      <c r="Q50" s="39">
        <f>0+Q30+Q35+Q40+Q45</f>
        <v>0</v>
      </c>
      <c r="R50" s="26">
        <f>0+R30+R35+R40+R45</f>
        <v>0</v>
      </c>
      <c r="S50" s="68">
        <f>Q50*(1+J50)+R50</f>
        <v>0</v>
      </c>
    </row>
    <row r="51" thickTop="1" thickBot="1" ht="25" customHeight="1">
      <c r="A51" s="9"/>
      <c r="B51" s="69"/>
      <c r="C51" s="69"/>
      <c r="D51" s="69"/>
      <c r="E51" s="69"/>
      <c r="F51" s="69"/>
      <c r="G51" s="70" t="s">
        <v>130</v>
      </c>
      <c r="H51" s="71">
        <f>J30+J35+J40+J45</f>
        <v>0</v>
      </c>
      <c r="I51" s="70" t="s">
        <v>131</v>
      </c>
      <c r="J51" s="72">
        <f>0+J50</f>
        <v>0</v>
      </c>
      <c r="K51" s="70" t="s">
        <v>132</v>
      </c>
      <c r="L51" s="73">
        <f>L30+L35+L40+L45</f>
        <v>0</v>
      </c>
      <c r="M51" s="12"/>
      <c r="N51" s="2"/>
      <c r="O51" s="2"/>
      <c r="P51" s="2"/>
      <c r="Q51" s="2"/>
    </row>
    <row r="52" ht="40" customHeight="1">
      <c r="A52" s="9"/>
      <c r="B52" s="78" t="s">
        <v>152</v>
      </c>
      <c r="C52" s="1"/>
      <c r="D52" s="1"/>
      <c r="E52" s="1"/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47">
        <v>5</v>
      </c>
      <c r="C53" s="48" t="s">
        <v>522</v>
      </c>
      <c r="D53" s="48" t="s">
        <v>3</v>
      </c>
      <c r="E53" s="48" t="s">
        <v>523</v>
      </c>
      <c r="F53" s="48" t="s">
        <v>3</v>
      </c>
      <c r="G53" s="49" t="s">
        <v>155</v>
      </c>
      <c r="H53" s="50">
        <v>2.5</v>
      </c>
      <c r="I53" s="24">
        <f>ROUND(0,2)</f>
        <v>0</v>
      </c>
      <c r="J53" s="51">
        <f>ROUND(I53*H53,2)</f>
        <v>0</v>
      </c>
      <c r="K53" s="52">
        <v>0.20999999999999999</v>
      </c>
      <c r="L53" s="53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 ht="12.75">
      <c r="A54" s="9"/>
      <c r="B54" s="54" t="s">
        <v>73</v>
      </c>
      <c r="C54" s="1"/>
      <c r="D54" s="1"/>
      <c r="E54" s="55" t="s">
        <v>524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ht="12.75">
      <c r="A55" s="9"/>
      <c r="B55" s="54" t="s">
        <v>75</v>
      </c>
      <c r="C55" s="1"/>
      <c r="D55" s="1"/>
      <c r="E55" s="55" t="s">
        <v>796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ht="12.75">
      <c r="A56" s="9"/>
      <c r="B56" s="54" t="s">
        <v>77</v>
      </c>
      <c r="C56" s="1"/>
      <c r="D56" s="1"/>
      <c r="E56" s="55" t="s">
        <v>158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 ht="12.75">
      <c r="A57" s="9"/>
      <c r="B57" s="56" t="s">
        <v>79</v>
      </c>
      <c r="C57" s="29"/>
      <c r="D57" s="29"/>
      <c r="E57" s="57" t="s">
        <v>80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 ht="12.75">
      <c r="A58" s="9"/>
      <c r="B58" s="47">
        <v>6</v>
      </c>
      <c r="C58" s="48" t="s">
        <v>153</v>
      </c>
      <c r="D58" s="48" t="s">
        <v>3</v>
      </c>
      <c r="E58" s="48" t="s">
        <v>154</v>
      </c>
      <c r="F58" s="48" t="s">
        <v>3</v>
      </c>
      <c r="G58" s="49" t="s">
        <v>155</v>
      </c>
      <c r="H58" s="59">
        <v>152.13999999999999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 ht="12.75">
      <c r="A59" s="9"/>
      <c r="B59" s="54" t="s">
        <v>73</v>
      </c>
      <c r="C59" s="1"/>
      <c r="D59" s="1"/>
      <c r="E59" s="55" t="s">
        <v>530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ht="12.75">
      <c r="A60" s="9"/>
      <c r="B60" s="54" t="s">
        <v>75</v>
      </c>
      <c r="C60" s="1"/>
      <c r="D60" s="1"/>
      <c r="E60" s="55" t="s">
        <v>797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77</v>
      </c>
      <c r="C61" s="1"/>
      <c r="D61" s="1"/>
      <c r="E61" s="55" t="s">
        <v>158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 ht="12.75">
      <c r="A62" s="9"/>
      <c r="B62" s="56" t="s">
        <v>79</v>
      </c>
      <c r="C62" s="29"/>
      <c r="D62" s="29"/>
      <c r="E62" s="57" t="s">
        <v>80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 ht="12.75">
      <c r="A63" s="9"/>
      <c r="B63" s="47">
        <v>7</v>
      </c>
      <c r="C63" s="48" t="s">
        <v>526</v>
      </c>
      <c r="D63" s="48" t="s">
        <v>3</v>
      </c>
      <c r="E63" s="48" t="s">
        <v>527</v>
      </c>
      <c r="F63" s="48" t="s">
        <v>3</v>
      </c>
      <c r="G63" s="49" t="s">
        <v>155</v>
      </c>
      <c r="H63" s="59">
        <v>3.1299999999999999</v>
      </c>
      <c r="I63" s="33">
        <f>ROUND(0,2)</f>
        <v>0</v>
      </c>
      <c r="J63" s="60">
        <f>ROUND(I63*H63,2)</f>
        <v>0</v>
      </c>
      <c r="K63" s="61">
        <v>0.20999999999999999</v>
      </c>
      <c r="L63" s="62">
        <f>IF(ISNUMBER(K63),ROUND(J63*(K63+1),2),0)</f>
        <v>0</v>
      </c>
      <c r="M63" s="12"/>
      <c r="N63" s="2"/>
      <c r="O63" s="2"/>
      <c r="P63" s="2"/>
      <c r="Q63" s="39">
        <f>IF(ISNUMBER(K63),IF(H63&gt;0,IF(I63&gt;0,J63,0),0),0)</f>
        <v>0</v>
      </c>
      <c r="R63" s="26">
        <f>IF(ISNUMBER(K63)=FALSE,J63,0)</f>
        <v>0</v>
      </c>
    </row>
    <row r="64" ht="12.75">
      <c r="A64" s="9"/>
      <c r="B64" s="54" t="s">
        <v>73</v>
      </c>
      <c r="C64" s="1"/>
      <c r="D64" s="1"/>
      <c r="E64" s="55" t="s">
        <v>528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 ht="12.75">
      <c r="A65" s="9"/>
      <c r="B65" s="54" t="s">
        <v>75</v>
      </c>
      <c r="C65" s="1"/>
      <c r="D65" s="1"/>
      <c r="E65" s="55" t="s">
        <v>798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54" t="s">
        <v>77</v>
      </c>
      <c r="C66" s="1"/>
      <c r="D66" s="1"/>
      <c r="E66" s="55" t="s">
        <v>158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thickBot="1" ht="12.75">
      <c r="A67" s="9"/>
      <c r="B67" s="56" t="s">
        <v>79</v>
      </c>
      <c r="C67" s="29"/>
      <c r="D67" s="29"/>
      <c r="E67" s="57" t="s">
        <v>80</v>
      </c>
      <c r="F67" s="29"/>
      <c r="G67" s="29"/>
      <c r="H67" s="58"/>
      <c r="I67" s="29"/>
      <c r="J67" s="58"/>
      <c r="K67" s="29"/>
      <c r="L67" s="29"/>
      <c r="M67" s="12"/>
      <c r="N67" s="2"/>
      <c r="O67" s="2"/>
      <c r="P67" s="2"/>
      <c r="Q67" s="2"/>
    </row>
    <row r="68" thickTop="1" ht="12.75">
      <c r="A68" s="9"/>
      <c r="B68" s="47">
        <v>8</v>
      </c>
      <c r="C68" s="48" t="s">
        <v>159</v>
      </c>
      <c r="D68" s="48" t="s">
        <v>3</v>
      </c>
      <c r="E68" s="48" t="s">
        <v>160</v>
      </c>
      <c r="F68" s="48" t="s">
        <v>3</v>
      </c>
      <c r="G68" s="49" t="s">
        <v>155</v>
      </c>
      <c r="H68" s="59">
        <v>1338.854</v>
      </c>
      <c r="I68" s="33">
        <f>ROUND(0,2)</f>
        <v>0</v>
      </c>
      <c r="J68" s="60">
        <f>ROUND(I68*H68,2)</f>
        <v>0</v>
      </c>
      <c r="K68" s="61">
        <v>0.20999999999999999</v>
      </c>
      <c r="L68" s="62">
        <f>IF(ISNUMBER(K68),ROUND(J68*(K68+1),2),0)</f>
        <v>0</v>
      </c>
      <c r="M68" s="12"/>
      <c r="N68" s="2"/>
      <c r="O68" s="2"/>
      <c r="P68" s="2"/>
      <c r="Q68" s="39">
        <f>IF(ISNUMBER(K68),IF(H68&gt;0,IF(I68&gt;0,J68,0),0),0)</f>
        <v>0</v>
      </c>
      <c r="R68" s="26">
        <f>IF(ISNUMBER(K68)=FALSE,J68,0)</f>
        <v>0</v>
      </c>
    </row>
    <row r="69" ht="12.75">
      <c r="A69" s="9"/>
      <c r="B69" s="54" t="s">
        <v>73</v>
      </c>
      <c r="C69" s="1"/>
      <c r="D69" s="1"/>
      <c r="E69" s="55" t="s">
        <v>799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ht="12.75">
      <c r="A70" s="9"/>
      <c r="B70" s="54" t="s">
        <v>75</v>
      </c>
      <c r="C70" s="1"/>
      <c r="D70" s="1"/>
      <c r="E70" s="55" t="s">
        <v>800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ht="12.75">
      <c r="A71" s="9"/>
      <c r="B71" s="54" t="s">
        <v>77</v>
      </c>
      <c r="C71" s="1"/>
      <c r="D71" s="1"/>
      <c r="E71" s="55" t="s">
        <v>158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thickBot="1" ht="12.75">
      <c r="A72" s="9"/>
      <c r="B72" s="56" t="s">
        <v>79</v>
      </c>
      <c r="C72" s="29"/>
      <c r="D72" s="29"/>
      <c r="E72" s="57" t="s">
        <v>80</v>
      </c>
      <c r="F72" s="29"/>
      <c r="G72" s="29"/>
      <c r="H72" s="58"/>
      <c r="I72" s="29"/>
      <c r="J72" s="58"/>
      <c r="K72" s="29"/>
      <c r="L72" s="29"/>
      <c r="M72" s="12"/>
      <c r="N72" s="2"/>
      <c r="O72" s="2"/>
      <c r="P72" s="2"/>
      <c r="Q72" s="2"/>
    </row>
    <row r="73" thickTop="1" ht="12.75">
      <c r="A73" s="9"/>
      <c r="B73" s="47">
        <v>9</v>
      </c>
      <c r="C73" s="48" t="s">
        <v>393</v>
      </c>
      <c r="D73" s="48" t="s">
        <v>3</v>
      </c>
      <c r="E73" s="48" t="s">
        <v>394</v>
      </c>
      <c r="F73" s="48" t="s">
        <v>3</v>
      </c>
      <c r="G73" s="49" t="s">
        <v>155</v>
      </c>
      <c r="H73" s="59">
        <v>1843.6379999999999</v>
      </c>
      <c r="I73" s="33">
        <f>ROUND(0,2)</f>
        <v>0</v>
      </c>
      <c r="J73" s="60">
        <f>ROUND(I73*H73,2)</f>
        <v>0</v>
      </c>
      <c r="K73" s="61">
        <v>0.20999999999999999</v>
      </c>
      <c r="L73" s="62">
        <f>IF(ISNUMBER(K73),ROUND(J73*(K73+1),2),0)</f>
        <v>0</v>
      </c>
      <c r="M73" s="12"/>
      <c r="N73" s="2"/>
      <c r="O73" s="2"/>
      <c r="P73" s="2"/>
      <c r="Q73" s="39">
        <f>IF(ISNUMBER(K73),IF(H73&gt;0,IF(I73&gt;0,J73,0),0),0)</f>
        <v>0</v>
      </c>
      <c r="R73" s="26">
        <f>IF(ISNUMBER(K73)=FALSE,J73,0)</f>
        <v>0</v>
      </c>
    </row>
    <row r="74" ht="12.75">
      <c r="A74" s="9"/>
      <c r="B74" s="54" t="s">
        <v>73</v>
      </c>
      <c r="C74" s="1"/>
      <c r="D74" s="1"/>
      <c r="E74" s="55" t="s">
        <v>532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ht="12.75">
      <c r="A75" s="9"/>
      <c r="B75" s="54" t="s">
        <v>75</v>
      </c>
      <c r="C75" s="1"/>
      <c r="D75" s="1"/>
      <c r="E75" s="55" t="s">
        <v>801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77</v>
      </c>
      <c r="C76" s="1"/>
      <c r="D76" s="1"/>
      <c r="E76" s="55" t="s">
        <v>158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thickBot="1" ht="12.75">
      <c r="A77" s="9"/>
      <c r="B77" s="56" t="s">
        <v>79</v>
      </c>
      <c r="C77" s="29"/>
      <c r="D77" s="29"/>
      <c r="E77" s="57" t="s">
        <v>80</v>
      </c>
      <c r="F77" s="29"/>
      <c r="G77" s="29"/>
      <c r="H77" s="58"/>
      <c r="I77" s="29"/>
      <c r="J77" s="58"/>
      <c r="K77" s="29"/>
      <c r="L77" s="29"/>
      <c r="M77" s="12"/>
      <c r="N77" s="2"/>
      <c r="O77" s="2"/>
      <c r="P77" s="2"/>
      <c r="Q77" s="2"/>
    </row>
    <row r="78" thickTop="1" ht="12.75">
      <c r="A78" s="9"/>
      <c r="B78" s="47">
        <v>10</v>
      </c>
      <c r="C78" s="48" t="s">
        <v>167</v>
      </c>
      <c r="D78" s="48" t="s">
        <v>3</v>
      </c>
      <c r="E78" s="48" t="s">
        <v>168</v>
      </c>
      <c r="F78" s="48" t="s">
        <v>3</v>
      </c>
      <c r="G78" s="49" t="s">
        <v>169</v>
      </c>
      <c r="H78" s="59">
        <v>24</v>
      </c>
      <c r="I78" s="33">
        <f>ROUND(0,2)</f>
        <v>0</v>
      </c>
      <c r="J78" s="60">
        <f>ROUND(I78*H78,2)</f>
        <v>0</v>
      </c>
      <c r="K78" s="61">
        <v>0.20999999999999999</v>
      </c>
      <c r="L78" s="62">
        <f>IF(ISNUMBER(K78),ROUND(J78*(K78+1),2),0)</f>
        <v>0</v>
      </c>
      <c r="M78" s="12"/>
      <c r="N78" s="2"/>
      <c r="O78" s="2"/>
      <c r="P78" s="2"/>
      <c r="Q78" s="39">
        <f>IF(ISNUMBER(K78),IF(H78&gt;0,IF(I78&gt;0,J78,0),0),0)</f>
        <v>0</v>
      </c>
      <c r="R78" s="26">
        <f>IF(ISNUMBER(K78)=FALSE,J78,0)</f>
        <v>0</v>
      </c>
    </row>
    <row r="79" ht="12.75">
      <c r="A79" s="9"/>
      <c r="B79" s="54" t="s">
        <v>73</v>
      </c>
      <c r="C79" s="1"/>
      <c r="D79" s="1"/>
      <c r="E79" s="55" t="s">
        <v>534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ht="12.75">
      <c r="A80" s="9"/>
      <c r="B80" s="54" t="s">
        <v>75</v>
      </c>
      <c r="C80" s="1"/>
      <c r="D80" s="1"/>
      <c r="E80" s="55" t="s">
        <v>171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77</v>
      </c>
      <c r="C81" s="1"/>
      <c r="D81" s="1"/>
      <c r="E81" s="55" t="s">
        <v>158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thickBot="1" ht="12.75">
      <c r="A82" s="9"/>
      <c r="B82" s="56" t="s">
        <v>79</v>
      </c>
      <c r="C82" s="29"/>
      <c r="D82" s="29"/>
      <c r="E82" s="57" t="s">
        <v>80</v>
      </c>
      <c r="F82" s="29"/>
      <c r="G82" s="29"/>
      <c r="H82" s="58"/>
      <c r="I82" s="29"/>
      <c r="J82" s="58"/>
      <c r="K82" s="29"/>
      <c r="L82" s="29"/>
      <c r="M82" s="12"/>
      <c r="N82" s="2"/>
      <c r="O82" s="2"/>
      <c r="P82" s="2"/>
      <c r="Q82" s="2"/>
    </row>
    <row r="83" thickTop="1" ht="12.75">
      <c r="A83" s="9"/>
      <c r="B83" s="47">
        <v>11</v>
      </c>
      <c r="C83" s="48" t="s">
        <v>536</v>
      </c>
      <c r="D83" s="48" t="s">
        <v>3</v>
      </c>
      <c r="E83" s="48" t="s">
        <v>537</v>
      </c>
      <c r="F83" s="48" t="s">
        <v>3</v>
      </c>
      <c r="G83" s="49" t="s">
        <v>169</v>
      </c>
      <c r="H83" s="59">
        <v>1500</v>
      </c>
      <c r="I83" s="33">
        <f>ROUND(0,2)</f>
        <v>0</v>
      </c>
      <c r="J83" s="60">
        <f>ROUND(I83*H83,2)</f>
        <v>0</v>
      </c>
      <c r="K83" s="61">
        <v>0.20999999999999999</v>
      </c>
      <c r="L83" s="62">
        <f>IF(ISNUMBER(K83),ROUND(J83*(K83+1),2),0)</f>
        <v>0</v>
      </c>
      <c r="M83" s="12"/>
      <c r="N83" s="2"/>
      <c r="O83" s="2"/>
      <c r="P83" s="2"/>
      <c r="Q83" s="39">
        <f>IF(ISNUMBER(K83),IF(H83&gt;0,IF(I83&gt;0,J83,0),0),0)</f>
        <v>0</v>
      </c>
      <c r="R83" s="26">
        <f>IF(ISNUMBER(K83)=FALSE,J83,0)</f>
        <v>0</v>
      </c>
    </row>
    <row r="84" ht="12.75">
      <c r="A84" s="9"/>
      <c r="B84" s="54" t="s">
        <v>73</v>
      </c>
      <c r="C84" s="1"/>
      <c r="D84" s="1"/>
      <c r="E84" s="55" t="s">
        <v>802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ht="12.75">
      <c r="A85" s="9"/>
      <c r="B85" s="54" t="s">
        <v>75</v>
      </c>
      <c r="C85" s="1"/>
      <c r="D85" s="1"/>
      <c r="E85" s="55" t="s">
        <v>803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77</v>
      </c>
      <c r="C86" s="1"/>
      <c r="D86" s="1"/>
      <c r="E86" s="55" t="s">
        <v>158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thickBot="1" ht="12.75">
      <c r="A87" s="9"/>
      <c r="B87" s="56" t="s">
        <v>79</v>
      </c>
      <c r="C87" s="29"/>
      <c r="D87" s="29"/>
      <c r="E87" s="57" t="s">
        <v>80</v>
      </c>
      <c r="F87" s="29"/>
      <c r="G87" s="29"/>
      <c r="H87" s="58"/>
      <c r="I87" s="29"/>
      <c r="J87" s="58"/>
      <c r="K87" s="29"/>
      <c r="L87" s="29"/>
      <c r="M87" s="12"/>
      <c r="N87" s="2"/>
      <c r="O87" s="2"/>
      <c r="P87" s="2"/>
      <c r="Q87" s="2"/>
    </row>
    <row r="88" thickTop="1" ht="12.75">
      <c r="A88" s="9"/>
      <c r="B88" s="47">
        <v>12</v>
      </c>
      <c r="C88" s="48" t="s">
        <v>397</v>
      </c>
      <c r="D88" s="48" t="s">
        <v>3</v>
      </c>
      <c r="E88" s="48" t="s">
        <v>398</v>
      </c>
      <c r="F88" s="48" t="s">
        <v>3</v>
      </c>
      <c r="G88" s="49" t="s">
        <v>214</v>
      </c>
      <c r="H88" s="59">
        <v>310</v>
      </c>
      <c r="I88" s="33">
        <f>ROUND(0,2)</f>
        <v>0</v>
      </c>
      <c r="J88" s="60">
        <f>ROUND(I88*H88,2)</f>
        <v>0</v>
      </c>
      <c r="K88" s="61">
        <v>0.20999999999999999</v>
      </c>
      <c r="L88" s="62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 ht="12.75">
      <c r="A89" s="9"/>
      <c r="B89" s="54" t="s">
        <v>73</v>
      </c>
      <c r="C89" s="1"/>
      <c r="D89" s="1"/>
      <c r="E89" s="55" t="s">
        <v>540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ht="12.75">
      <c r="A90" s="9"/>
      <c r="B90" s="54" t="s">
        <v>75</v>
      </c>
      <c r="C90" s="1"/>
      <c r="D90" s="1"/>
      <c r="E90" s="55" t="s">
        <v>804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77</v>
      </c>
      <c r="C91" s="1"/>
      <c r="D91" s="1"/>
      <c r="E91" s="55" t="s">
        <v>158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 ht="12.75">
      <c r="A92" s="9"/>
      <c r="B92" s="56" t="s">
        <v>79</v>
      </c>
      <c r="C92" s="29"/>
      <c r="D92" s="29"/>
      <c r="E92" s="57" t="s">
        <v>80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 ht="12.75">
      <c r="A93" s="9"/>
      <c r="B93" s="47">
        <v>13</v>
      </c>
      <c r="C93" s="48" t="s">
        <v>401</v>
      </c>
      <c r="D93" s="48" t="s">
        <v>3</v>
      </c>
      <c r="E93" s="48" t="s">
        <v>402</v>
      </c>
      <c r="F93" s="48" t="s">
        <v>3</v>
      </c>
      <c r="G93" s="49" t="s">
        <v>214</v>
      </c>
      <c r="H93" s="59">
        <v>6158.6000000000004</v>
      </c>
      <c r="I93" s="33">
        <f>ROUND(0,2)</f>
        <v>0</v>
      </c>
      <c r="J93" s="60">
        <f>ROUND(I93*H93,2)</f>
        <v>0</v>
      </c>
      <c r="K93" s="61">
        <v>0.20999999999999999</v>
      </c>
      <c r="L93" s="62">
        <f>IF(ISNUMBER(K93),ROUND(J93*(K93+1),2),0)</f>
        <v>0</v>
      </c>
      <c r="M93" s="12"/>
      <c r="N93" s="2"/>
      <c r="O93" s="2"/>
      <c r="P93" s="2"/>
      <c r="Q93" s="39">
        <f>IF(ISNUMBER(K93),IF(H93&gt;0,IF(I93&gt;0,J93,0),0),0)</f>
        <v>0</v>
      </c>
      <c r="R93" s="26">
        <f>IF(ISNUMBER(K93)=FALSE,J93,0)</f>
        <v>0</v>
      </c>
    </row>
    <row r="94" ht="12.75">
      <c r="A94" s="9"/>
      <c r="B94" s="54" t="s">
        <v>73</v>
      </c>
      <c r="C94" s="1"/>
      <c r="D94" s="1"/>
      <c r="E94" s="55" t="s">
        <v>540</v>
      </c>
      <c r="F94" s="1"/>
      <c r="G94" s="1"/>
      <c r="H94" s="46"/>
      <c r="I94" s="1"/>
      <c r="J94" s="46"/>
      <c r="K94" s="1"/>
      <c r="L94" s="1"/>
      <c r="M94" s="12"/>
      <c r="N94" s="2"/>
      <c r="O94" s="2"/>
      <c r="P94" s="2"/>
      <c r="Q94" s="2"/>
    </row>
    <row r="95" ht="12.75">
      <c r="A95" s="9"/>
      <c r="B95" s="54" t="s">
        <v>75</v>
      </c>
      <c r="C95" s="1"/>
      <c r="D95" s="1"/>
      <c r="E95" s="55" t="s">
        <v>805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54" t="s">
        <v>77</v>
      </c>
      <c r="C96" s="1"/>
      <c r="D96" s="1"/>
      <c r="E96" s="55" t="s">
        <v>158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thickBot="1" ht="12.75">
      <c r="A97" s="9"/>
      <c r="B97" s="56" t="s">
        <v>79</v>
      </c>
      <c r="C97" s="29"/>
      <c r="D97" s="29"/>
      <c r="E97" s="57" t="s">
        <v>80</v>
      </c>
      <c r="F97" s="29"/>
      <c r="G97" s="29"/>
      <c r="H97" s="58"/>
      <c r="I97" s="29"/>
      <c r="J97" s="58"/>
      <c r="K97" s="29"/>
      <c r="L97" s="29"/>
      <c r="M97" s="12"/>
      <c r="N97" s="2"/>
      <c r="O97" s="2"/>
      <c r="P97" s="2"/>
      <c r="Q97" s="2"/>
    </row>
    <row r="98" thickTop="1" ht="12.75">
      <c r="A98" s="9"/>
      <c r="B98" s="47">
        <v>14</v>
      </c>
      <c r="C98" s="48" t="s">
        <v>410</v>
      </c>
      <c r="D98" s="48"/>
      <c r="E98" s="48" t="s">
        <v>411</v>
      </c>
      <c r="F98" s="48" t="s">
        <v>3</v>
      </c>
      <c r="G98" s="49" t="s">
        <v>155</v>
      </c>
      <c r="H98" s="59">
        <v>4954.1499999999996</v>
      </c>
      <c r="I98" s="33">
        <f>ROUND(0,2)</f>
        <v>0</v>
      </c>
      <c r="J98" s="60">
        <f>ROUND(I98*H98,2)</f>
        <v>0</v>
      </c>
      <c r="K98" s="61">
        <v>0.20999999999999999</v>
      </c>
      <c r="L98" s="62">
        <f>IF(ISNUMBER(K98),ROUND(J98*(K98+1),2),0)</f>
        <v>0</v>
      </c>
      <c r="M98" s="12"/>
      <c r="N98" s="2"/>
      <c r="O98" s="2"/>
      <c r="P98" s="2"/>
      <c r="Q98" s="39">
        <f>IF(ISNUMBER(K98),IF(H98&gt;0,IF(I98&gt;0,J98,0),0),0)</f>
        <v>0</v>
      </c>
      <c r="R98" s="26">
        <f>IF(ISNUMBER(K98)=FALSE,J98,0)</f>
        <v>0</v>
      </c>
    </row>
    <row r="99" ht="12.75">
      <c r="A99" s="9"/>
      <c r="B99" s="54" t="s">
        <v>73</v>
      </c>
      <c r="C99" s="1"/>
      <c r="D99" s="1"/>
      <c r="E99" s="55" t="s">
        <v>806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ht="12.75">
      <c r="A100" s="9"/>
      <c r="B100" s="54" t="s">
        <v>75</v>
      </c>
      <c r="C100" s="1"/>
      <c r="D100" s="1"/>
      <c r="E100" s="55" t="s">
        <v>807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ht="12.75">
      <c r="A101" s="9"/>
      <c r="B101" s="54" t="s">
        <v>77</v>
      </c>
      <c r="C101" s="1"/>
      <c r="D101" s="1"/>
      <c r="E101" s="55" t="s">
        <v>414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thickBot="1" ht="12.75">
      <c r="A102" s="9"/>
      <c r="B102" s="56" t="s">
        <v>79</v>
      </c>
      <c r="C102" s="29"/>
      <c r="D102" s="29"/>
      <c r="E102" s="57" t="s">
        <v>80</v>
      </c>
      <c r="F102" s="29"/>
      <c r="G102" s="29"/>
      <c r="H102" s="58"/>
      <c r="I102" s="29"/>
      <c r="J102" s="58"/>
      <c r="K102" s="29"/>
      <c r="L102" s="29"/>
      <c r="M102" s="12"/>
      <c r="N102" s="2"/>
      <c r="O102" s="2"/>
      <c r="P102" s="2"/>
      <c r="Q102" s="2"/>
    </row>
    <row r="103" thickTop="1" ht="12.75">
      <c r="A103" s="9"/>
      <c r="B103" s="47">
        <v>15</v>
      </c>
      <c r="C103" s="48" t="s">
        <v>415</v>
      </c>
      <c r="D103" s="48"/>
      <c r="E103" s="48" t="s">
        <v>416</v>
      </c>
      <c r="F103" s="48" t="s">
        <v>3</v>
      </c>
      <c r="G103" s="49" t="s">
        <v>155</v>
      </c>
      <c r="H103" s="59">
        <v>16.800000000000001</v>
      </c>
      <c r="I103" s="33">
        <f>ROUND(0,2)</f>
        <v>0</v>
      </c>
      <c r="J103" s="60">
        <f>ROUND(I103*H103,2)</f>
        <v>0</v>
      </c>
      <c r="K103" s="61">
        <v>0.20999999999999999</v>
      </c>
      <c r="L103" s="62">
        <f>IF(ISNUMBER(K103),ROUND(J103*(K103+1),2),0)</f>
        <v>0</v>
      </c>
      <c r="M103" s="12"/>
      <c r="N103" s="2"/>
      <c r="O103" s="2"/>
      <c r="P103" s="2"/>
      <c r="Q103" s="39">
        <f>IF(ISNUMBER(K103),IF(H103&gt;0,IF(I103&gt;0,J103,0),0),0)</f>
        <v>0</v>
      </c>
      <c r="R103" s="26">
        <f>IF(ISNUMBER(K103)=FALSE,J103,0)</f>
        <v>0</v>
      </c>
    </row>
    <row r="104" ht="12.75">
      <c r="A104" s="9"/>
      <c r="B104" s="54" t="s">
        <v>73</v>
      </c>
      <c r="C104" s="1"/>
      <c r="D104" s="1"/>
      <c r="E104" s="55" t="s">
        <v>808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ht="12.75">
      <c r="A105" s="9"/>
      <c r="B105" s="54" t="s">
        <v>75</v>
      </c>
      <c r="C105" s="1"/>
      <c r="D105" s="1"/>
      <c r="E105" s="55" t="s">
        <v>809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77</v>
      </c>
      <c r="C106" s="1"/>
      <c r="D106" s="1"/>
      <c r="E106" s="55" t="s">
        <v>195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thickBot="1" ht="12.75">
      <c r="A107" s="9"/>
      <c r="B107" s="56" t="s">
        <v>79</v>
      </c>
      <c r="C107" s="29"/>
      <c r="D107" s="29"/>
      <c r="E107" s="57" t="s">
        <v>80</v>
      </c>
      <c r="F107" s="29"/>
      <c r="G107" s="29"/>
      <c r="H107" s="58"/>
      <c r="I107" s="29"/>
      <c r="J107" s="58"/>
      <c r="K107" s="29"/>
      <c r="L107" s="29"/>
      <c r="M107" s="12"/>
      <c r="N107" s="2"/>
      <c r="O107" s="2"/>
      <c r="P107" s="2"/>
      <c r="Q107" s="2"/>
    </row>
    <row r="108" thickTop="1" ht="12.75">
      <c r="A108" s="9"/>
      <c r="B108" s="47">
        <v>16</v>
      </c>
      <c r="C108" s="48" t="s">
        <v>202</v>
      </c>
      <c r="D108" s="48" t="s">
        <v>3</v>
      </c>
      <c r="E108" s="48" t="s">
        <v>203</v>
      </c>
      <c r="F108" s="48" t="s">
        <v>3</v>
      </c>
      <c r="G108" s="49" t="s">
        <v>155</v>
      </c>
      <c r="H108" s="59">
        <v>4944.5500000000002</v>
      </c>
      <c r="I108" s="33">
        <f>ROUND(0,2)</f>
        <v>0</v>
      </c>
      <c r="J108" s="60">
        <f>ROUND(I108*H108,2)</f>
        <v>0</v>
      </c>
      <c r="K108" s="61">
        <v>0.20999999999999999</v>
      </c>
      <c r="L108" s="62">
        <f>IF(ISNUMBER(K108),ROUND(J108*(K108+1),2),0)</f>
        <v>0</v>
      </c>
      <c r="M108" s="12"/>
      <c r="N108" s="2"/>
      <c r="O108" s="2"/>
      <c r="P108" s="2"/>
      <c r="Q108" s="39">
        <f>IF(ISNUMBER(K108),IF(H108&gt;0,IF(I108&gt;0,J108,0),0),0)</f>
        <v>0</v>
      </c>
      <c r="R108" s="26">
        <f>IF(ISNUMBER(K108)=FALSE,J108,0)</f>
        <v>0</v>
      </c>
    </row>
    <row r="109" ht="12.75">
      <c r="A109" s="9"/>
      <c r="B109" s="54" t="s">
        <v>73</v>
      </c>
      <c r="C109" s="1"/>
      <c r="D109" s="1"/>
      <c r="E109" s="55" t="s">
        <v>549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 ht="12.75">
      <c r="A110" s="9"/>
      <c r="B110" s="54" t="s">
        <v>75</v>
      </c>
      <c r="C110" s="1"/>
      <c r="D110" s="1"/>
      <c r="E110" s="55" t="s">
        <v>810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77</v>
      </c>
      <c r="C111" s="1"/>
      <c r="D111" s="1"/>
      <c r="E111" s="55" t="s">
        <v>206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thickBot="1" ht="12.75">
      <c r="A112" s="9"/>
      <c r="B112" s="56" t="s">
        <v>79</v>
      </c>
      <c r="C112" s="29"/>
      <c r="D112" s="29"/>
      <c r="E112" s="57" t="s">
        <v>80</v>
      </c>
      <c r="F112" s="29"/>
      <c r="G112" s="29"/>
      <c r="H112" s="58"/>
      <c r="I112" s="29"/>
      <c r="J112" s="58"/>
      <c r="K112" s="29"/>
      <c r="L112" s="29"/>
      <c r="M112" s="12"/>
      <c r="N112" s="2"/>
      <c r="O112" s="2"/>
      <c r="P112" s="2"/>
      <c r="Q112" s="2"/>
    </row>
    <row r="113" thickTop="1" ht="12.75">
      <c r="A113" s="9"/>
      <c r="B113" s="47">
        <v>17</v>
      </c>
      <c r="C113" s="48" t="s">
        <v>421</v>
      </c>
      <c r="D113" s="48" t="s">
        <v>3</v>
      </c>
      <c r="E113" s="48" t="s">
        <v>422</v>
      </c>
      <c r="F113" s="48" t="s">
        <v>3</v>
      </c>
      <c r="G113" s="49" t="s">
        <v>155</v>
      </c>
      <c r="H113" s="59">
        <v>5.7599999999999998</v>
      </c>
      <c r="I113" s="33">
        <f>ROUND(0,2)</f>
        <v>0</v>
      </c>
      <c r="J113" s="60">
        <f>ROUND(I113*H113,2)</f>
        <v>0</v>
      </c>
      <c r="K113" s="61">
        <v>0.20999999999999999</v>
      </c>
      <c r="L113" s="62">
        <f>IF(ISNUMBER(K113),ROUND(J113*(K113+1),2),0)</f>
        <v>0</v>
      </c>
      <c r="M113" s="12"/>
      <c r="N113" s="2"/>
      <c r="O113" s="2"/>
      <c r="P113" s="2"/>
      <c r="Q113" s="39">
        <f>IF(ISNUMBER(K113),IF(H113&gt;0,IF(I113&gt;0,J113,0),0),0)</f>
        <v>0</v>
      </c>
      <c r="R113" s="26">
        <f>IF(ISNUMBER(K113)=FALSE,J113,0)</f>
        <v>0</v>
      </c>
    </row>
    <row r="114" ht="12.75">
      <c r="A114" s="9"/>
      <c r="B114" s="54" t="s">
        <v>73</v>
      </c>
      <c r="C114" s="1"/>
      <c r="D114" s="1"/>
      <c r="E114" s="55" t="s">
        <v>356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 ht="12.75">
      <c r="A115" s="9"/>
      <c r="B115" s="54" t="s">
        <v>75</v>
      </c>
      <c r="C115" s="1"/>
      <c r="D115" s="1"/>
      <c r="E115" s="55" t="s">
        <v>811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77</v>
      </c>
      <c r="C116" s="1"/>
      <c r="D116" s="1"/>
      <c r="E116" s="55" t="s">
        <v>425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thickBot="1" ht="12.75">
      <c r="A117" s="9"/>
      <c r="B117" s="56" t="s">
        <v>79</v>
      </c>
      <c r="C117" s="29"/>
      <c r="D117" s="29"/>
      <c r="E117" s="57" t="s">
        <v>80</v>
      </c>
      <c r="F117" s="29"/>
      <c r="G117" s="29"/>
      <c r="H117" s="58"/>
      <c r="I117" s="29"/>
      <c r="J117" s="58"/>
      <c r="K117" s="29"/>
      <c r="L117" s="29"/>
      <c r="M117" s="12"/>
      <c r="N117" s="2"/>
      <c r="O117" s="2"/>
      <c r="P117" s="2"/>
      <c r="Q117" s="2"/>
    </row>
    <row r="118" thickTop="1" ht="12.75">
      <c r="A118" s="9"/>
      <c r="B118" s="47">
        <v>18</v>
      </c>
      <c r="C118" s="48" t="s">
        <v>212</v>
      </c>
      <c r="D118" s="48" t="s">
        <v>3</v>
      </c>
      <c r="E118" s="48" t="s">
        <v>213</v>
      </c>
      <c r="F118" s="48" t="s">
        <v>3</v>
      </c>
      <c r="G118" s="49" t="s">
        <v>214</v>
      </c>
      <c r="H118" s="59">
        <v>20158.549999999999</v>
      </c>
      <c r="I118" s="33">
        <f>ROUND(0,2)</f>
        <v>0</v>
      </c>
      <c r="J118" s="60">
        <f>ROUND(I118*H118,2)</f>
        <v>0</v>
      </c>
      <c r="K118" s="61">
        <v>0.20999999999999999</v>
      </c>
      <c r="L118" s="62">
        <f>IF(ISNUMBER(K118),ROUND(J118*(K118+1),2),0)</f>
        <v>0</v>
      </c>
      <c r="M118" s="12"/>
      <c r="N118" s="2"/>
      <c r="O118" s="2"/>
      <c r="P118" s="2"/>
      <c r="Q118" s="39">
        <f>IF(ISNUMBER(K118),IF(H118&gt;0,IF(I118&gt;0,J118,0),0),0)</f>
        <v>0</v>
      </c>
      <c r="R118" s="26">
        <f>IF(ISNUMBER(K118)=FALSE,J118,0)</f>
        <v>0</v>
      </c>
    </row>
    <row r="119" ht="12.75">
      <c r="A119" s="9"/>
      <c r="B119" s="54" t="s">
        <v>73</v>
      </c>
      <c r="C119" s="1"/>
      <c r="D119" s="1"/>
      <c r="E119" s="55" t="s">
        <v>356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 ht="12.75">
      <c r="A120" s="9"/>
      <c r="B120" s="54" t="s">
        <v>75</v>
      </c>
      <c r="C120" s="1"/>
      <c r="D120" s="1"/>
      <c r="E120" s="55" t="s">
        <v>812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ht="12.75">
      <c r="A121" s="9"/>
      <c r="B121" s="54" t="s">
        <v>77</v>
      </c>
      <c r="C121" s="1"/>
      <c r="D121" s="1"/>
      <c r="E121" s="55" t="s">
        <v>217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thickBot="1" ht="12.75">
      <c r="A122" s="9"/>
      <c r="B122" s="56" t="s">
        <v>79</v>
      </c>
      <c r="C122" s="29"/>
      <c r="D122" s="29"/>
      <c r="E122" s="57" t="s">
        <v>80</v>
      </c>
      <c r="F122" s="29"/>
      <c r="G122" s="29"/>
      <c r="H122" s="58"/>
      <c r="I122" s="29"/>
      <c r="J122" s="58"/>
      <c r="K122" s="29"/>
      <c r="L122" s="29"/>
      <c r="M122" s="12"/>
      <c r="N122" s="2"/>
      <c r="O122" s="2"/>
      <c r="P122" s="2"/>
      <c r="Q122" s="2"/>
    </row>
    <row r="123" thickTop="1" ht="12.75">
      <c r="A123" s="9"/>
      <c r="B123" s="47">
        <v>19</v>
      </c>
      <c r="C123" s="48" t="s">
        <v>433</v>
      </c>
      <c r="D123" s="48" t="s">
        <v>3</v>
      </c>
      <c r="E123" s="48" t="s">
        <v>434</v>
      </c>
      <c r="F123" s="48" t="s">
        <v>3</v>
      </c>
      <c r="G123" s="49" t="s">
        <v>214</v>
      </c>
      <c r="H123" s="59">
        <v>77</v>
      </c>
      <c r="I123" s="33">
        <f>ROUND(0,2)</f>
        <v>0</v>
      </c>
      <c r="J123" s="60">
        <f>ROUND(I123*H123,2)</f>
        <v>0</v>
      </c>
      <c r="K123" s="61">
        <v>0.20999999999999999</v>
      </c>
      <c r="L123" s="62">
        <f>IF(ISNUMBER(K123),ROUND(J123*(K123+1),2),0)</f>
        <v>0</v>
      </c>
      <c r="M123" s="12"/>
      <c r="N123" s="2"/>
      <c r="O123" s="2"/>
      <c r="P123" s="2"/>
      <c r="Q123" s="39">
        <f>IF(ISNUMBER(K123),IF(H123&gt;0,IF(I123&gt;0,J123,0),0),0)</f>
        <v>0</v>
      </c>
      <c r="R123" s="26">
        <f>IF(ISNUMBER(K123)=FALSE,J123,0)</f>
        <v>0</v>
      </c>
    </row>
    <row r="124" ht="12.75">
      <c r="A124" s="9"/>
      <c r="B124" s="54" t="s">
        <v>73</v>
      </c>
      <c r="C124" s="1"/>
      <c r="D124" s="1"/>
      <c r="E124" s="55" t="s">
        <v>435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 ht="12.75">
      <c r="A125" s="9"/>
      <c r="B125" s="54" t="s">
        <v>75</v>
      </c>
      <c r="C125" s="1"/>
      <c r="D125" s="1"/>
      <c r="E125" s="55" t="s">
        <v>813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ht="12.75">
      <c r="A126" s="9"/>
      <c r="B126" s="54" t="s">
        <v>77</v>
      </c>
      <c r="C126" s="1"/>
      <c r="D126" s="1"/>
      <c r="E126" s="55" t="s">
        <v>437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thickBot="1" ht="12.75">
      <c r="A127" s="9"/>
      <c r="B127" s="56" t="s">
        <v>79</v>
      </c>
      <c r="C127" s="29"/>
      <c r="D127" s="29"/>
      <c r="E127" s="57" t="s">
        <v>80</v>
      </c>
      <c r="F127" s="29"/>
      <c r="G127" s="29"/>
      <c r="H127" s="58"/>
      <c r="I127" s="29"/>
      <c r="J127" s="58"/>
      <c r="K127" s="29"/>
      <c r="L127" s="29"/>
      <c r="M127" s="12"/>
      <c r="N127" s="2"/>
      <c r="O127" s="2"/>
      <c r="P127" s="2"/>
      <c r="Q127" s="2"/>
    </row>
    <row r="128" thickTop="1" ht="12.75">
      <c r="A128" s="9"/>
      <c r="B128" s="47">
        <v>20</v>
      </c>
      <c r="C128" s="48" t="s">
        <v>438</v>
      </c>
      <c r="D128" s="48" t="s">
        <v>3</v>
      </c>
      <c r="E128" s="48" t="s">
        <v>439</v>
      </c>
      <c r="F128" s="48" t="s">
        <v>3</v>
      </c>
      <c r="G128" s="49" t="s">
        <v>214</v>
      </c>
      <c r="H128" s="59">
        <v>77</v>
      </c>
      <c r="I128" s="33">
        <f>ROUND(0,2)</f>
        <v>0</v>
      </c>
      <c r="J128" s="60">
        <f>ROUND(I128*H128,2)</f>
        <v>0</v>
      </c>
      <c r="K128" s="61">
        <v>0.20999999999999999</v>
      </c>
      <c r="L128" s="62">
        <f>IF(ISNUMBER(K128),ROUND(J128*(K128+1),2),0)</f>
        <v>0</v>
      </c>
      <c r="M128" s="12"/>
      <c r="N128" s="2"/>
      <c r="O128" s="2"/>
      <c r="P128" s="2"/>
      <c r="Q128" s="39">
        <f>IF(ISNUMBER(K128),IF(H128&gt;0,IF(I128&gt;0,J128,0),0),0)</f>
        <v>0</v>
      </c>
      <c r="R128" s="26">
        <f>IF(ISNUMBER(K128)=FALSE,J128,0)</f>
        <v>0</v>
      </c>
    </row>
    <row r="129" ht="12.75">
      <c r="A129" s="9"/>
      <c r="B129" s="54" t="s">
        <v>73</v>
      </c>
      <c r="C129" s="1"/>
      <c r="D129" s="1"/>
      <c r="E129" s="55" t="s">
        <v>440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ht="12.75">
      <c r="A130" s="9"/>
      <c r="B130" s="54" t="s">
        <v>75</v>
      </c>
      <c r="C130" s="1"/>
      <c r="D130" s="1"/>
      <c r="E130" s="55" t="s">
        <v>814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ht="12.75">
      <c r="A131" s="9"/>
      <c r="B131" s="54" t="s">
        <v>77</v>
      </c>
      <c r="C131" s="1"/>
      <c r="D131" s="1"/>
      <c r="E131" s="55" t="s">
        <v>441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thickBot="1" ht="12.75">
      <c r="A132" s="9"/>
      <c r="B132" s="56" t="s">
        <v>79</v>
      </c>
      <c r="C132" s="29"/>
      <c r="D132" s="29"/>
      <c r="E132" s="57" t="s">
        <v>80</v>
      </c>
      <c r="F132" s="29"/>
      <c r="G132" s="29"/>
      <c r="H132" s="58"/>
      <c r="I132" s="29"/>
      <c r="J132" s="58"/>
      <c r="K132" s="29"/>
      <c r="L132" s="29"/>
      <c r="M132" s="12"/>
      <c r="N132" s="2"/>
      <c r="O132" s="2"/>
      <c r="P132" s="2"/>
      <c r="Q132" s="2"/>
    </row>
    <row r="133" thickTop="1" thickBot="1" ht="25" customHeight="1">
      <c r="A133" s="9"/>
      <c r="B133" s="1"/>
      <c r="C133" s="63">
        <v>1</v>
      </c>
      <c r="D133" s="1"/>
      <c r="E133" s="63" t="s">
        <v>135</v>
      </c>
      <c r="F133" s="1"/>
      <c r="G133" s="64" t="s">
        <v>127</v>
      </c>
      <c r="H133" s="65">
        <f>J53+J58+J63+J68+J73+J78+J83+J88+J93+J98+J103+J108+J113+J118+J123+J128</f>
        <v>0</v>
      </c>
      <c r="I133" s="64" t="s">
        <v>128</v>
      </c>
      <c r="J133" s="66">
        <f>(L133-H133)</f>
        <v>0</v>
      </c>
      <c r="K133" s="64" t="s">
        <v>129</v>
      </c>
      <c r="L133" s="67">
        <f>L53+L58+L63+L68+L73+L78+L83+L88+L93+L98+L103+L108+L113+L118+L123+L128</f>
        <v>0</v>
      </c>
      <c r="M133" s="12"/>
      <c r="N133" s="2"/>
      <c r="O133" s="2"/>
      <c r="P133" s="2"/>
      <c r="Q133" s="39">
        <f>0+Q53+Q58+Q63+Q68+Q73+Q78+Q83+Q88+Q93+Q98+Q103+Q108+Q113+Q118+Q123+Q128</f>
        <v>0</v>
      </c>
      <c r="R133" s="26">
        <f>0+R53+R58+R63+R68+R73+R78+R83+R88+R93+R98+R103+R108+R113+R118+R123+R128</f>
        <v>0</v>
      </c>
      <c r="S133" s="68">
        <f>Q133*(1+J133)+R133</f>
        <v>0</v>
      </c>
    </row>
    <row r="134" thickTop="1" thickBot="1" ht="25" customHeight="1">
      <c r="A134" s="9"/>
      <c r="B134" s="69"/>
      <c r="C134" s="69"/>
      <c r="D134" s="69"/>
      <c r="E134" s="69"/>
      <c r="F134" s="69"/>
      <c r="G134" s="70" t="s">
        <v>130</v>
      </c>
      <c r="H134" s="71">
        <f>J53+J58+J63+J68+J73+J78+J83+J88+J93+J98+J103+J108+J113+J118+J123+J128</f>
        <v>0</v>
      </c>
      <c r="I134" s="70" t="s">
        <v>131</v>
      </c>
      <c r="J134" s="72">
        <f>0+J133</f>
        <v>0</v>
      </c>
      <c r="K134" s="70" t="s">
        <v>132</v>
      </c>
      <c r="L134" s="73">
        <f>L53+L58+L63+L68+L73+L78+L83+L88+L93+L98+L103+L108+L113+L118+L123+L128</f>
        <v>0</v>
      </c>
      <c r="M134" s="12"/>
      <c r="N134" s="2"/>
      <c r="O134" s="2"/>
      <c r="P134" s="2"/>
      <c r="Q134" s="2"/>
    </row>
    <row r="135" ht="40" customHeight="1">
      <c r="A135" s="9"/>
      <c r="B135" s="78" t="s">
        <v>233</v>
      </c>
      <c r="C135" s="1"/>
      <c r="D135" s="1"/>
      <c r="E135" s="1"/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ht="12.75">
      <c r="A136" s="9"/>
      <c r="B136" s="47">
        <v>21</v>
      </c>
      <c r="C136" s="48" t="s">
        <v>448</v>
      </c>
      <c r="D136" s="48" t="s">
        <v>3</v>
      </c>
      <c r="E136" s="48" t="s">
        <v>449</v>
      </c>
      <c r="F136" s="48" t="s">
        <v>3</v>
      </c>
      <c r="G136" s="49" t="s">
        <v>214</v>
      </c>
      <c r="H136" s="50">
        <v>12228.200000000001</v>
      </c>
      <c r="I136" s="24">
        <f>ROUND(0,2)</f>
        <v>0</v>
      </c>
      <c r="J136" s="51">
        <f>ROUND(I136*H136,2)</f>
        <v>0</v>
      </c>
      <c r="K136" s="52">
        <v>0.20999999999999999</v>
      </c>
      <c r="L136" s="53">
        <f>IF(ISNUMBER(K136),ROUND(J136*(K136+1),2),0)</f>
        <v>0</v>
      </c>
      <c r="M136" s="12"/>
      <c r="N136" s="2"/>
      <c r="O136" s="2"/>
      <c r="P136" s="2"/>
      <c r="Q136" s="39">
        <f>IF(ISNUMBER(K136),IF(H136&gt;0,IF(I136&gt;0,J136,0),0),0)</f>
        <v>0</v>
      </c>
      <c r="R136" s="26">
        <f>IF(ISNUMBER(K136)=FALSE,J136,0)</f>
        <v>0</v>
      </c>
    </row>
    <row r="137" ht="12.75">
      <c r="A137" s="9"/>
      <c r="B137" s="54" t="s">
        <v>73</v>
      </c>
      <c r="C137" s="1"/>
      <c r="D137" s="1"/>
      <c r="E137" s="55" t="s">
        <v>815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ht="12.75">
      <c r="A138" s="9"/>
      <c r="B138" s="54" t="s">
        <v>75</v>
      </c>
      <c r="C138" s="1"/>
      <c r="D138" s="1"/>
      <c r="E138" s="55" t="s">
        <v>816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ht="12.75">
      <c r="A139" s="9"/>
      <c r="B139" s="54" t="s">
        <v>77</v>
      </c>
      <c r="C139" s="1"/>
      <c r="D139" s="1"/>
      <c r="E139" s="55" t="s">
        <v>452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 thickBot="1" ht="12.75">
      <c r="A140" s="9"/>
      <c r="B140" s="56" t="s">
        <v>79</v>
      </c>
      <c r="C140" s="29"/>
      <c r="D140" s="29"/>
      <c r="E140" s="57" t="s">
        <v>80</v>
      </c>
      <c r="F140" s="29"/>
      <c r="G140" s="29"/>
      <c r="H140" s="58"/>
      <c r="I140" s="29"/>
      <c r="J140" s="58"/>
      <c r="K140" s="29"/>
      <c r="L140" s="29"/>
      <c r="M140" s="12"/>
      <c r="N140" s="2"/>
      <c r="O140" s="2"/>
      <c r="P140" s="2"/>
      <c r="Q140" s="2"/>
    </row>
    <row r="141" thickTop="1" ht="12.75">
      <c r="A141" s="9"/>
      <c r="B141" s="47">
        <v>22</v>
      </c>
      <c r="C141" s="48" t="s">
        <v>453</v>
      </c>
      <c r="D141" s="48" t="s">
        <v>3</v>
      </c>
      <c r="E141" s="48" t="s">
        <v>454</v>
      </c>
      <c r="F141" s="48" t="s">
        <v>3</v>
      </c>
      <c r="G141" s="49" t="s">
        <v>214</v>
      </c>
      <c r="H141" s="59">
        <v>8748.0499999999993</v>
      </c>
      <c r="I141" s="33">
        <f>ROUND(0,2)</f>
        <v>0</v>
      </c>
      <c r="J141" s="60">
        <f>ROUND(I141*H141,2)</f>
        <v>0</v>
      </c>
      <c r="K141" s="61">
        <v>0.20999999999999999</v>
      </c>
      <c r="L141" s="62">
        <f>IF(ISNUMBER(K141),ROUND(J141*(K141+1),2),0)</f>
        <v>0</v>
      </c>
      <c r="M141" s="12"/>
      <c r="N141" s="2"/>
      <c r="O141" s="2"/>
      <c r="P141" s="2"/>
      <c r="Q141" s="39">
        <f>IF(ISNUMBER(K141),IF(H141&gt;0,IF(I141&gt;0,J141,0),0),0)</f>
        <v>0</v>
      </c>
      <c r="R141" s="26">
        <f>IF(ISNUMBER(K141)=FALSE,J141,0)</f>
        <v>0</v>
      </c>
    </row>
    <row r="142" ht="12.75">
      <c r="A142" s="9"/>
      <c r="B142" s="54" t="s">
        <v>73</v>
      </c>
      <c r="C142" s="1"/>
      <c r="D142" s="1"/>
      <c r="E142" s="55" t="s">
        <v>573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ht="12.75">
      <c r="A143" s="9"/>
      <c r="B143" s="54" t="s">
        <v>75</v>
      </c>
      <c r="C143" s="1"/>
      <c r="D143" s="1"/>
      <c r="E143" s="55" t="s">
        <v>817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ht="12.75">
      <c r="A144" s="9"/>
      <c r="B144" s="54" t="s">
        <v>77</v>
      </c>
      <c r="C144" s="1"/>
      <c r="D144" s="1"/>
      <c r="E144" s="55" t="s">
        <v>452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 thickBot="1" ht="12.75">
      <c r="A145" s="9"/>
      <c r="B145" s="56" t="s">
        <v>79</v>
      </c>
      <c r="C145" s="29"/>
      <c r="D145" s="29"/>
      <c r="E145" s="57" t="s">
        <v>80</v>
      </c>
      <c r="F145" s="29"/>
      <c r="G145" s="29"/>
      <c r="H145" s="58"/>
      <c r="I145" s="29"/>
      <c r="J145" s="58"/>
      <c r="K145" s="29"/>
      <c r="L145" s="29"/>
      <c r="M145" s="12"/>
      <c r="N145" s="2"/>
      <c r="O145" s="2"/>
      <c r="P145" s="2"/>
      <c r="Q145" s="2"/>
    </row>
    <row r="146" thickTop="1" ht="12.75">
      <c r="A146" s="9"/>
      <c r="B146" s="47">
        <v>23</v>
      </c>
      <c r="C146" s="48" t="s">
        <v>457</v>
      </c>
      <c r="D146" s="48" t="s">
        <v>3</v>
      </c>
      <c r="E146" s="48" t="s">
        <v>458</v>
      </c>
      <c r="F146" s="48" t="s">
        <v>3</v>
      </c>
      <c r="G146" s="49" t="s">
        <v>214</v>
      </c>
      <c r="H146" s="59">
        <v>18</v>
      </c>
      <c r="I146" s="33">
        <f>ROUND(0,2)</f>
        <v>0</v>
      </c>
      <c r="J146" s="60">
        <f>ROUND(I146*H146,2)</f>
        <v>0</v>
      </c>
      <c r="K146" s="61">
        <v>0.20999999999999999</v>
      </c>
      <c r="L146" s="62">
        <f>IF(ISNUMBER(K146),ROUND(J146*(K146+1),2),0)</f>
        <v>0</v>
      </c>
      <c r="M146" s="12"/>
      <c r="N146" s="2"/>
      <c r="O146" s="2"/>
      <c r="P146" s="2"/>
      <c r="Q146" s="39">
        <f>IF(ISNUMBER(K146),IF(H146&gt;0,IF(I146&gt;0,J146,0),0),0)</f>
        <v>0</v>
      </c>
      <c r="R146" s="26">
        <f>IF(ISNUMBER(K146)=FALSE,J146,0)</f>
        <v>0</v>
      </c>
    </row>
    <row r="147" ht="12.75">
      <c r="A147" s="9"/>
      <c r="B147" s="54" t="s">
        <v>73</v>
      </c>
      <c r="C147" s="1"/>
      <c r="D147" s="1"/>
      <c r="E147" s="55" t="s">
        <v>575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ht="12.75">
      <c r="A148" s="9"/>
      <c r="B148" s="54" t="s">
        <v>75</v>
      </c>
      <c r="C148" s="1"/>
      <c r="D148" s="1"/>
      <c r="E148" s="55" t="s">
        <v>818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ht="12.75">
      <c r="A149" s="9"/>
      <c r="B149" s="54" t="s">
        <v>77</v>
      </c>
      <c r="C149" s="1"/>
      <c r="D149" s="1"/>
      <c r="E149" s="55" t="s">
        <v>461</v>
      </c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 thickBot="1" ht="12.75">
      <c r="A150" s="9"/>
      <c r="B150" s="56" t="s">
        <v>79</v>
      </c>
      <c r="C150" s="29"/>
      <c r="D150" s="29"/>
      <c r="E150" s="57" t="s">
        <v>80</v>
      </c>
      <c r="F150" s="29"/>
      <c r="G150" s="29"/>
      <c r="H150" s="58"/>
      <c r="I150" s="29"/>
      <c r="J150" s="58"/>
      <c r="K150" s="29"/>
      <c r="L150" s="29"/>
      <c r="M150" s="12"/>
      <c r="N150" s="2"/>
      <c r="O150" s="2"/>
      <c r="P150" s="2"/>
      <c r="Q150" s="2"/>
    </row>
    <row r="151" thickTop="1" ht="12.75">
      <c r="A151" s="9"/>
      <c r="B151" s="47">
        <v>24</v>
      </c>
      <c r="C151" s="48" t="s">
        <v>239</v>
      </c>
      <c r="D151" s="48" t="s">
        <v>3</v>
      </c>
      <c r="E151" s="48" t="s">
        <v>240</v>
      </c>
      <c r="F151" s="48" t="s">
        <v>3</v>
      </c>
      <c r="G151" s="49" t="s">
        <v>214</v>
      </c>
      <c r="H151" s="59">
        <v>8748.0499999999993</v>
      </c>
      <c r="I151" s="33">
        <f>ROUND(0,2)</f>
        <v>0</v>
      </c>
      <c r="J151" s="60">
        <f>ROUND(I151*H151,2)</f>
        <v>0</v>
      </c>
      <c r="K151" s="61">
        <v>0.20999999999999999</v>
      </c>
      <c r="L151" s="62">
        <f>IF(ISNUMBER(K151),ROUND(J151*(K151+1),2),0)</f>
        <v>0</v>
      </c>
      <c r="M151" s="12"/>
      <c r="N151" s="2"/>
      <c r="O151" s="2"/>
      <c r="P151" s="2"/>
      <c r="Q151" s="39">
        <f>IF(ISNUMBER(K151),IF(H151&gt;0,IF(I151&gt;0,J151,0),0),0)</f>
        <v>0</v>
      </c>
      <c r="R151" s="26">
        <f>IF(ISNUMBER(K151)=FALSE,J151,0)</f>
        <v>0</v>
      </c>
    </row>
    <row r="152" ht="12.75">
      <c r="A152" s="9"/>
      <c r="B152" s="54" t="s">
        <v>73</v>
      </c>
      <c r="C152" s="1"/>
      <c r="D152" s="1"/>
      <c r="E152" s="55" t="s">
        <v>577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75</v>
      </c>
      <c r="C153" s="1"/>
      <c r="D153" s="1"/>
      <c r="E153" s="55" t="s">
        <v>819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ht="12.75">
      <c r="A154" s="9"/>
      <c r="B154" s="54" t="s">
        <v>77</v>
      </c>
      <c r="C154" s="1"/>
      <c r="D154" s="1"/>
      <c r="E154" s="55" t="s">
        <v>243</v>
      </c>
      <c r="F154" s="1"/>
      <c r="G154" s="1"/>
      <c r="H154" s="46"/>
      <c r="I154" s="1"/>
      <c r="J154" s="46"/>
      <c r="K154" s="1"/>
      <c r="L154" s="1"/>
      <c r="M154" s="12"/>
      <c r="N154" s="2"/>
      <c r="O154" s="2"/>
      <c r="P154" s="2"/>
      <c r="Q154" s="2"/>
    </row>
    <row r="155" thickBot="1" ht="12.75">
      <c r="A155" s="9"/>
      <c r="B155" s="56" t="s">
        <v>79</v>
      </c>
      <c r="C155" s="29"/>
      <c r="D155" s="29"/>
      <c r="E155" s="57" t="s">
        <v>80</v>
      </c>
      <c r="F155" s="29"/>
      <c r="G155" s="29"/>
      <c r="H155" s="58"/>
      <c r="I155" s="29"/>
      <c r="J155" s="58"/>
      <c r="K155" s="29"/>
      <c r="L155" s="29"/>
      <c r="M155" s="12"/>
      <c r="N155" s="2"/>
      <c r="O155" s="2"/>
      <c r="P155" s="2"/>
      <c r="Q155" s="2"/>
    </row>
    <row r="156" thickTop="1" ht="12.75">
      <c r="A156" s="9"/>
      <c r="B156" s="47">
        <v>25</v>
      </c>
      <c r="C156" s="48" t="s">
        <v>464</v>
      </c>
      <c r="D156" s="48" t="s">
        <v>3</v>
      </c>
      <c r="E156" s="48" t="s">
        <v>465</v>
      </c>
      <c r="F156" s="48" t="s">
        <v>3</v>
      </c>
      <c r="G156" s="49" t="s">
        <v>214</v>
      </c>
      <c r="H156" s="59">
        <v>17136.518</v>
      </c>
      <c r="I156" s="33">
        <f>ROUND(0,2)</f>
        <v>0</v>
      </c>
      <c r="J156" s="60">
        <f>ROUND(I156*H156,2)</f>
        <v>0</v>
      </c>
      <c r="K156" s="61">
        <v>0.20999999999999999</v>
      </c>
      <c r="L156" s="62">
        <f>IF(ISNUMBER(K156),ROUND(J156*(K156+1),2),0)</f>
        <v>0</v>
      </c>
      <c r="M156" s="12"/>
      <c r="N156" s="2"/>
      <c r="O156" s="2"/>
      <c r="P156" s="2"/>
      <c r="Q156" s="39">
        <f>IF(ISNUMBER(K156),IF(H156&gt;0,IF(I156&gt;0,J156,0),0),0)</f>
        <v>0</v>
      </c>
      <c r="R156" s="26">
        <f>IF(ISNUMBER(K156)=FALSE,J156,0)</f>
        <v>0</v>
      </c>
    </row>
    <row r="157" ht="12.75">
      <c r="A157" s="9"/>
      <c r="B157" s="54" t="s">
        <v>73</v>
      </c>
      <c r="C157" s="1"/>
      <c r="D157" s="1"/>
      <c r="E157" s="55" t="s">
        <v>579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75</v>
      </c>
      <c r="C158" s="1"/>
      <c r="D158" s="1"/>
      <c r="E158" s="55" t="s">
        <v>820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ht="12.75">
      <c r="A159" s="9"/>
      <c r="B159" s="54" t="s">
        <v>77</v>
      </c>
      <c r="C159" s="1"/>
      <c r="D159" s="1"/>
      <c r="E159" s="55" t="s">
        <v>243</v>
      </c>
      <c r="F159" s="1"/>
      <c r="G159" s="1"/>
      <c r="H159" s="46"/>
      <c r="I159" s="1"/>
      <c r="J159" s="46"/>
      <c r="K159" s="1"/>
      <c r="L159" s="1"/>
      <c r="M159" s="12"/>
      <c r="N159" s="2"/>
      <c r="O159" s="2"/>
      <c r="P159" s="2"/>
      <c r="Q159" s="2"/>
    </row>
    <row r="160" thickBot="1" ht="12.75">
      <c r="A160" s="9"/>
      <c r="B160" s="56" t="s">
        <v>79</v>
      </c>
      <c r="C160" s="29"/>
      <c r="D160" s="29"/>
      <c r="E160" s="57" t="s">
        <v>80</v>
      </c>
      <c r="F160" s="29"/>
      <c r="G160" s="29"/>
      <c r="H160" s="58"/>
      <c r="I160" s="29"/>
      <c r="J160" s="58"/>
      <c r="K160" s="29"/>
      <c r="L160" s="29"/>
      <c r="M160" s="12"/>
      <c r="N160" s="2"/>
      <c r="O160" s="2"/>
      <c r="P160" s="2"/>
      <c r="Q160" s="2"/>
    </row>
    <row r="161" thickTop="1" ht="12.75">
      <c r="A161" s="9"/>
      <c r="B161" s="47">
        <v>26</v>
      </c>
      <c r="C161" s="48" t="s">
        <v>468</v>
      </c>
      <c r="D161" s="48" t="s">
        <v>3</v>
      </c>
      <c r="E161" s="48" t="s">
        <v>469</v>
      </c>
      <c r="F161" s="48" t="s">
        <v>3</v>
      </c>
      <c r="G161" s="49" t="s">
        <v>214</v>
      </c>
      <c r="H161" s="59">
        <v>8224</v>
      </c>
      <c r="I161" s="33">
        <f>ROUND(0,2)</f>
        <v>0</v>
      </c>
      <c r="J161" s="60">
        <f>ROUND(I161*H161,2)</f>
        <v>0</v>
      </c>
      <c r="K161" s="61">
        <v>0.20999999999999999</v>
      </c>
      <c r="L161" s="62">
        <f>IF(ISNUMBER(K161),ROUND(J161*(K161+1),2),0)</f>
        <v>0</v>
      </c>
      <c r="M161" s="12"/>
      <c r="N161" s="2"/>
      <c r="O161" s="2"/>
      <c r="P161" s="2"/>
      <c r="Q161" s="39">
        <f>IF(ISNUMBER(K161),IF(H161&gt;0,IF(I161&gt;0,J161,0),0),0)</f>
        <v>0</v>
      </c>
      <c r="R161" s="26">
        <f>IF(ISNUMBER(K161)=FALSE,J161,0)</f>
        <v>0</v>
      </c>
    </row>
    <row r="162" ht="12.75">
      <c r="A162" s="9"/>
      <c r="B162" s="54" t="s">
        <v>73</v>
      </c>
      <c r="C162" s="1"/>
      <c r="D162" s="1"/>
      <c r="E162" s="55" t="s">
        <v>584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 ht="12.75">
      <c r="A163" s="9"/>
      <c r="B163" s="54" t="s">
        <v>75</v>
      </c>
      <c r="C163" s="1"/>
      <c r="D163" s="1"/>
      <c r="E163" s="55" t="s">
        <v>821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ht="12.75">
      <c r="A164" s="9"/>
      <c r="B164" s="54" t="s">
        <v>77</v>
      </c>
      <c r="C164" s="1"/>
      <c r="D164" s="1"/>
      <c r="E164" s="55" t="s">
        <v>252</v>
      </c>
      <c r="F164" s="1"/>
      <c r="G164" s="1"/>
      <c r="H164" s="46"/>
      <c r="I164" s="1"/>
      <c r="J164" s="46"/>
      <c r="K164" s="1"/>
      <c r="L164" s="1"/>
      <c r="M164" s="12"/>
      <c r="N164" s="2"/>
      <c r="O164" s="2"/>
      <c r="P164" s="2"/>
      <c r="Q164" s="2"/>
    </row>
    <row r="165" thickBot="1" ht="12.75">
      <c r="A165" s="9"/>
      <c r="B165" s="56" t="s">
        <v>79</v>
      </c>
      <c r="C165" s="29"/>
      <c r="D165" s="29"/>
      <c r="E165" s="57" t="s">
        <v>80</v>
      </c>
      <c r="F165" s="29"/>
      <c r="G165" s="29"/>
      <c r="H165" s="58"/>
      <c r="I165" s="29"/>
      <c r="J165" s="58"/>
      <c r="K165" s="29"/>
      <c r="L165" s="29"/>
      <c r="M165" s="12"/>
      <c r="N165" s="2"/>
      <c r="O165" s="2"/>
      <c r="P165" s="2"/>
      <c r="Q165" s="2"/>
    </row>
    <row r="166" thickTop="1" ht="12.75">
      <c r="A166" s="9"/>
      <c r="B166" s="47">
        <v>27</v>
      </c>
      <c r="C166" s="48" t="s">
        <v>472</v>
      </c>
      <c r="D166" s="48" t="s">
        <v>3</v>
      </c>
      <c r="E166" s="48" t="s">
        <v>473</v>
      </c>
      <c r="F166" s="48" t="s">
        <v>3</v>
      </c>
      <c r="G166" s="49" t="s">
        <v>214</v>
      </c>
      <c r="H166" s="59">
        <v>8461.4200000000001</v>
      </c>
      <c r="I166" s="33">
        <f>ROUND(0,2)</f>
        <v>0</v>
      </c>
      <c r="J166" s="60">
        <f>ROUND(I166*H166,2)</f>
        <v>0</v>
      </c>
      <c r="K166" s="61">
        <v>0.20999999999999999</v>
      </c>
      <c r="L166" s="62">
        <f>IF(ISNUMBER(K166),ROUND(J166*(K166+1),2),0)</f>
        <v>0</v>
      </c>
      <c r="M166" s="12"/>
      <c r="N166" s="2"/>
      <c r="O166" s="2"/>
      <c r="P166" s="2"/>
      <c r="Q166" s="39">
        <f>IF(ISNUMBER(K166),IF(H166&gt;0,IF(I166&gt;0,J166,0),0),0)</f>
        <v>0</v>
      </c>
      <c r="R166" s="26">
        <f>IF(ISNUMBER(K166)=FALSE,J166,0)</f>
        <v>0</v>
      </c>
    </row>
    <row r="167" ht="12.75">
      <c r="A167" s="9"/>
      <c r="B167" s="54" t="s">
        <v>73</v>
      </c>
      <c r="C167" s="1"/>
      <c r="D167" s="1"/>
      <c r="E167" s="55" t="s">
        <v>822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ht="12.75">
      <c r="A168" s="9"/>
      <c r="B168" s="54" t="s">
        <v>75</v>
      </c>
      <c r="C168" s="1"/>
      <c r="D168" s="1"/>
      <c r="E168" s="55" t="s">
        <v>823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ht="12.75">
      <c r="A169" s="9"/>
      <c r="B169" s="54" t="s">
        <v>77</v>
      </c>
      <c r="C169" s="1"/>
      <c r="D169" s="1"/>
      <c r="E169" s="55" t="s">
        <v>252</v>
      </c>
      <c r="F169" s="1"/>
      <c r="G169" s="1"/>
      <c r="H169" s="46"/>
      <c r="I169" s="1"/>
      <c r="J169" s="46"/>
      <c r="K169" s="1"/>
      <c r="L169" s="1"/>
      <c r="M169" s="12"/>
      <c r="N169" s="2"/>
      <c r="O169" s="2"/>
      <c r="P169" s="2"/>
      <c r="Q169" s="2"/>
    </row>
    <row r="170" thickBot="1" ht="12.75">
      <c r="A170" s="9"/>
      <c r="B170" s="56" t="s">
        <v>79</v>
      </c>
      <c r="C170" s="29"/>
      <c r="D170" s="29"/>
      <c r="E170" s="57" t="s">
        <v>80</v>
      </c>
      <c r="F170" s="29"/>
      <c r="G170" s="29"/>
      <c r="H170" s="58"/>
      <c r="I170" s="29"/>
      <c r="J170" s="58"/>
      <c r="K170" s="29"/>
      <c r="L170" s="29"/>
      <c r="M170" s="12"/>
      <c r="N170" s="2"/>
      <c r="O170" s="2"/>
      <c r="P170" s="2"/>
      <c r="Q170" s="2"/>
    </row>
    <row r="171" thickTop="1" ht="12.75">
      <c r="A171" s="9"/>
      <c r="B171" s="47">
        <v>28</v>
      </c>
      <c r="C171" s="48" t="s">
        <v>476</v>
      </c>
      <c r="D171" s="48" t="s">
        <v>3</v>
      </c>
      <c r="E171" s="48" t="s">
        <v>477</v>
      </c>
      <c r="F171" s="48" t="s">
        <v>3</v>
      </c>
      <c r="G171" s="49" t="s">
        <v>214</v>
      </c>
      <c r="H171" s="59">
        <v>8040.5990000000002</v>
      </c>
      <c r="I171" s="33">
        <f>ROUND(0,2)</f>
        <v>0</v>
      </c>
      <c r="J171" s="60">
        <f>ROUND(I171*H171,2)</f>
        <v>0</v>
      </c>
      <c r="K171" s="61">
        <v>0.20999999999999999</v>
      </c>
      <c r="L171" s="62">
        <f>IF(ISNUMBER(K171),ROUND(J171*(K171+1),2),0)</f>
        <v>0</v>
      </c>
      <c r="M171" s="12"/>
      <c r="N171" s="2"/>
      <c r="O171" s="2"/>
      <c r="P171" s="2"/>
      <c r="Q171" s="39">
        <f>IF(ISNUMBER(K171),IF(H171&gt;0,IF(I171&gt;0,J171,0),0),0)</f>
        <v>0</v>
      </c>
      <c r="R171" s="26">
        <f>IF(ISNUMBER(K171)=FALSE,J171,0)</f>
        <v>0</v>
      </c>
    </row>
    <row r="172" ht="12.75">
      <c r="A172" s="9"/>
      <c r="B172" s="54" t="s">
        <v>73</v>
      </c>
      <c r="C172" s="1"/>
      <c r="D172" s="1"/>
      <c r="E172" s="55" t="s">
        <v>824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 ht="12.75">
      <c r="A173" s="9"/>
      <c r="B173" s="54" t="s">
        <v>75</v>
      </c>
      <c r="C173" s="1"/>
      <c r="D173" s="1"/>
      <c r="E173" s="55" t="s">
        <v>825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ht="12.75">
      <c r="A174" s="9"/>
      <c r="B174" s="54" t="s">
        <v>77</v>
      </c>
      <c r="C174" s="1"/>
      <c r="D174" s="1"/>
      <c r="E174" s="55" t="s">
        <v>252</v>
      </c>
      <c r="F174" s="1"/>
      <c r="G174" s="1"/>
      <c r="H174" s="46"/>
      <c r="I174" s="1"/>
      <c r="J174" s="46"/>
      <c r="K174" s="1"/>
      <c r="L174" s="1"/>
      <c r="M174" s="12"/>
      <c r="N174" s="2"/>
      <c r="O174" s="2"/>
      <c r="P174" s="2"/>
      <c r="Q174" s="2"/>
    </row>
    <row r="175" thickBot="1" ht="12.75">
      <c r="A175" s="9"/>
      <c r="B175" s="56" t="s">
        <v>79</v>
      </c>
      <c r="C175" s="29"/>
      <c r="D175" s="29"/>
      <c r="E175" s="57" t="s">
        <v>80</v>
      </c>
      <c r="F175" s="29"/>
      <c r="G175" s="29"/>
      <c r="H175" s="58"/>
      <c r="I175" s="29"/>
      <c r="J175" s="58"/>
      <c r="K175" s="29"/>
      <c r="L175" s="29"/>
      <c r="M175" s="12"/>
      <c r="N175" s="2"/>
      <c r="O175" s="2"/>
      <c r="P175" s="2"/>
      <c r="Q175" s="2"/>
    </row>
    <row r="176" thickTop="1" ht="12.75">
      <c r="A176" s="9"/>
      <c r="B176" s="47">
        <v>29</v>
      </c>
      <c r="C176" s="48" t="s">
        <v>590</v>
      </c>
      <c r="D176" s="48" t="s">
        <v>3</v>
      </c>
      <c r="E176" s="48" t="s">
        <v>591</v>
      </c>
      <c r="F176" s="48" t="s">
        <v>3</v>
      </c>
      <c r="G176" s="49" t="s">
        <v>214</v>
      </c>
      <c r="H176" s="59">
        <v>57</v>
      </c>
      <c r="I176" s="33">
        <f>ROUND(0,2)</f>
        <v>0</v>
      </c>
      <c r="J176" s="60">
        <f>ROUND(I176*H176,2)</f>
        <v>0</v>
      </c>
      <c r="K176" s="61">
        <v>0.20999999999999999</v>
      </c>
      <c r="L176" s="62">
        <f>IF(ISNUMBER(K176),ROUND(J176*(K176+1),2),0)</f>
        <v>0</v>
      </c>
      <c r="M176" s="12"/>
      <c r="N176" s="2"/>
      <c r="O176" s="2"/>
      <c r="P176" s="2"/>
      <c r="Q176" s="39">
        <f>IF(ISNUMBER(K176),IF(H176&gt;0,IF(I176&gt;0,J176,0),0),0)</f>
        <v>0</v>
      </c>
      <c r="R176" s="26">
        <f>IF(ISNUMBER(K176)=FALSE,J176,0)</f>
        <v>0</v>
      </c>
    </row>
    <row r="177" ht="12.75">
      <c r="A177" s="9"/>
      <c r="B177" s="54" t="s">
        <v>73</v>
      </c>
      <c r="C177" s="1"/>
      <c r="D177" s="1"/>
      <c r="E177" s="55" t="s">
        <v>826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 ht="12.75">
      <c r="A178" s="9"/>
      <c r="B178" s="54" t="s">
        <v>75</v>
      </c>
      <c r="C178" s="1"/>
      <c r="D178" s="1"/>
      <c r="E178" s="55" t="s">
        <v>827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 ht="12.75">
      <c r="A179" s="9"/>
      <c r="B179" s="54" t="s">
        <v>77</v>
      </c>
      <c r="C179" s="1"/>
      <c r="D179" s="1"/>
      <c r="E179" s="55" t="s">
        <v>260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 thickBot="1" ht="12.75">
      <c r="A180" s="9"/>
      <c r="B180" s="56" t="s">
        <v>79</v>
      </c>
      <c r="C180" s="29"/>
      <c r="D180" s="29"/>
      <c r="E180" s="57" t="s">
        <v>80</v>
      </c>
      <c r="F180" s="29"/>
      <c r="G180" s="29"/>
      <c r="H180" s="58"/>
      <c r="I180" s="29"/>
      <c r="J180" s="58"/>
      <c r="K180" s="29"/>
      <c r="L180" s="29"/>
      <c r="M180" s="12"/>
      <c r="N180" s="2"/>
      <c r="O180" s="2"/>
      <c r="P180" s="2"/>
      <c r="Q180" s="2"/>
    </row>
    <row r="181" thickTop="1" ht="12.75">
      <c r="A181" s="9"/>
      <c r="B181" s="47">
        <v>30</v>
      </c>
      <c r="C181" s="48" t="s">
        <v>480</v>
      </c>
      <c r="D181" s="48" t="s">
        <v>3</v>
      </c>
      <c r="E181" s="48" t="s">
        <v>481</v>
      </c>
      <c r="F181" s="48" t="s">
        <v>3</v>
      </c>
      <c r="G181" s="49" t="s">
        <v>169</v>
      </c>
      <c r="H181" s="59">
        <v>1606</v>
      </c>
      <c r="I181" s="33">
        <f>ROUND(0,2)</f>
        <v>0</v>
      </c>
      <c r="J181" s="60">
        <f>ROUND(I181*H181,2)</f>
        <v>0</v>
      </c>
      <c r="K181" s="61">
        <v>0.20999999999999999</v>
      </c>
      <c r="L181" s="62">
        <f>IF(ISNUMBER(K181),ROUND(J181*(K181+1),2),0)</f>
        <v>0</v>
      </c>
      <c r="M181" s="12"/>
      <c r="N181" s="2"/>
      <c r="O181" s="2"/>
      <c r="P181" s="2"/>
      <c r="Q181" s="39">
        <f>IF(ISNUMBER(K181),IF(H181&gt;0,IF(I181&gt;0,J181,0),0),0)</f>
        <v>0</v>
      </c>
      <c r="R181" s="26">
        <f>IF(ISNUMBER(K181)=FALSE,J181,0)</f>
        <v>0</v>
      </c>
    </row>
    <row r="182" ht="12.75">
      <c r="A182" s="9"/>
      <c r="B182" s="54" t="s">
        <v>73</v>
      </c>
      <c r="C182" s="1"/>
      <c r="D182" s="1"/>
      <c r="E182" s="55" t="s">
        <v>356</v>
      </c>
      <c r="F182" s="1"/>
      <c r="G182" s="1"/>
      <c r="H182" s="46"/>
      <c r="I182" s="1"/>
      <c r="J182" s="46"/>
      <c r="K182" s="1"/>
      <c r="L182" s="1"/>
      <c r="M182" s="12"/>
      <c r="N182" s="2"/>
      <c r="O182" s="2"/>
      <c r="P182" s="2"/>
      <c r="Q182" s="2"/>
    </row>
    <row r="183" ht="12.75">
      <c r="A183" s="9"/>
      <c r="B183" s="54" t="s">
        <v>75</v>
      </c>
      <c r="C183" s="1"/>
      <c r="D183" s="1"/>
      <c r="E183" s="55" t="s">
        <v>828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 ht="12.75">
      <c r="A184" s="9"/>
      <c r="B184" s="54" t="s">
        <v>77</v>
      </c>
      <c r="C184" s="1"/>
      <c r="D184" s="1"/>
      <c r="E184" s="55" t="s">
        <v>483</v>
      </c>
      <c r="F184" s="1"/>
      <c r="G184" s="1"/>
      <c r="H184" s="46"/>
      <c r="I184" s="1"/>
      <c r="J184" s="46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6" t="s">
        <v>79</v>
      </c>
      <c r="C185" s="29"/>
      <c r="D185" s="29"/>
      <c r="E185" s="57" t="s">
        <v>80</v>
      </c>
      <c r="F185" s="29"/>
      <c r="G185" s="29"/>
      <c r="H185" s="58"/>
      <c r="I185" s="29"/>
      <c r="J185" s="58"/>
      <c r="K185" s="29"/>
      <c r="L185" s="29"/>
      <c r="M185" s="12"/>
      <c r="N185" s="2"/>
      <c r="O185" s="2"/>
      <c r="P185" s="2"/>
      <c r="Q185" s="2"/>
    </row>
    <row r="186" thickTop="1" thickBot="1" ht="25" customHeight="1">
      <c r="A186" s="9"/>
      <c r="B186" s="1"/>
      <c r="C186" s="63">
        <v>5</v>
      </c>
      <c r="D186" s="1"/>
      <c r="E186" s="63" t="s">
        <v>137</v>
      </c>
      <c r="F186" s="1"/>
      <c r="G186" s="64" t="s">
        <v>127</v>
      </c>
      <c r="H186" s="65">
        <f>J136+J141+J146+J151+J156+J161+J166+J171+J176+J181</f>
        <v>0</v>
      </c>
      <c r="I186" s="64" t="s">
        <v>128</v>
      </c>
      <c r="J186" s="66">
        <f>(L186-H186)</f>
        <v>0</v>
      </c>
      <c r="K186" s="64" t="s">
        <v>129</v>
      </c>
      <c r="L186" s="67">
        <f>L136+L141+L146+L151+L156+L161+L166+L171+L176+L181</f>
        <v>0</v>
      </c>
      <c r="M186" s="12"/>
      <c r="N186" s="2"/>
      <c r="O186" s="2"/>
      <c r="P186" s="2"/>
      <c r="Q186" s="39">
        <f>0+Q136+Q141+Q146+Q151+Q156+Q161+Q166+Q171+Q176+Q181</f>
        <v>0</v>
      </c>
      <c r="R186" s="26">
        <f>0+R136+R141+R146+R151+R156+R161+R166+R171+R176+R181</f>
        <v>0</v>
      </c>
      <c r="S186" s="68">
        <f>Q186*(1+J186)+R186</f>
        <v>0</v>
      </c>
    </row>
    <row r="187" thickTop="1" thickBot="1" ht="25" customHeight="1">
      <c r="A187" s="9"/>
      <c r="B187" s="69"/>
      <c r="C187" s="69"/>
      <c r="D187" s="69"/>
      <c r="E187" s="69"/>
      <c r="F187" s="69"/>
      <c r="G187" s="70" t="s">
        <v>130</v>
      </c>
      <c r="H187" s="71">
        <f>J136+J141+J146+J151+J156+J161+J166+J171+J176+J181</f>
        <v>0</v>
      </c>
      <c r="I187" s="70" t="s">
        <v>131</v>
      </c>
      <c r="J187" s="72">
        <f>0+J186</f>
        <v>0</v>
      </c>
      <c r="K187" s="70" t="s">
        <v>132</v>
      </c>
      <c r="L187" s="73">
        <f>L136+L141+L146+L151+L156+L161+L166+L171+L176+L181</f>
        <v>0</v>
      </c>
      <c r="M187" s="12"/>
      <c r="N187" s="2"/>
      <c r="O187" s="2"/>
      <c r="P187" s="2"/>
      <c r="Q187" s="2"/>
    </row>
    <row r="188" ht="40" customHeight="1">
      <c r="A188" s="9"/>
      <c r="B188" s="78" t="s">
        <v>265</v>
      </c>
      <c r="C188" s="1"/>
      <c r="D188" s="1"/>
      <c r="E188" s="1"/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 ht="12.75">
      <c r="A189" s="9"/>
      <c r="B189" s="47">
        <v>31</v>
      </c>
      <c r="C189" s="48" t="s">
        <v>274</v>
      </c>
      <c r="D189" s="48" t="s">
        <v>3</v>
      </c>
      <c r="E189" s="48" t="s">
        <v>275</v>
      </c>
      <c r="F189" s="48" t="s">
        <v>3</v>
      </c>
      <c r="G189" s="49" t="s">
        <v>103</v>
      </c>
      <c r="H189" s="50">
        <v>20</v>
      </c>
      <c r="I189" s="24">
        <f>ROUND(0,2)</f>
        <v>0</v>
      </c>
      <c r="J189" s="51">
        <f>ROUND(I189*H189,2)</f>
        <v>0</v>
      </c>
      <c r="K189" s="52">
        <v>0.20999999999999999</v>
      </c>
      <c r="L189" s="53">
        <f>IF(ISNUMBER(K189),ROUND(J189*(K189+1),2),0)</f>
        <v>0</v>
      </c>
      <c r="M189" s="12"/>
      <c r="N189" s="2"/>
      <c r="O189" s="2"/>
      <c r="P189" s="2"/>
      <c r="Q189" s="39">
        <f>IF(ISNUMBER(K189),IF(H189&gt;0,IF(I189&gt;0,J189,0),0),0)</f>
        <v>0</v>
      </c>
      <c r="R189" s="26">
        <f>IF(ISNUMBER(K189)=FALSE,J189,0)</f>
        <v>0</v>
      </c>
    </row>
    <row r="190" ht="12.75">
      <c r="A190" s="9"/>
      <c r="B190" s="54" t="s">
        <v>73</v>
      </c>
      <c r="C190" s="1"/>
      <c r="D190" s="1"/>
      <c r="E190" s="55" t="s">
        <v>356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ht="12.75">
      <c r="A191" s="9"/>
      <c r="B191" s="54" t="s">
        <v>75</v>
      </c>
      <c r="C191" s="1"/>
      <c r="D191" s="1"/>
      <c r="E191" s="55" t="s">
        <v>829</v>
      </c>
      <c r="F191" s="1"/>
      <c r="G191" s="1"/>
      <c r="H191" s="46"/>
      <c r="I191" s="1"/>
      <c r="J191" s="46"/>
      <c r="K191" s="1"/>
      <c r="L191" s="1"/>
      <c r="M191" s="12"/>
      <c r="N191" s="2"/>
      <c r="O191" s="2"/>
      <c r="P191" s="2"/>
      <c r="Q191" s="2"/>
    </row>
    <row r="192" ht="12.75">
      <c r="A192" s="9"/>
      <c r="B192" s="54" t="s">
        <v>77</v>
      </c>
      <c r="C192" s="1"/>
      <c r="D192" s="1"/>
      <c r="E192" s="55" t="s">
        <v>278</v>
      </c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 thickBot="1" ht="12.75">
      <c r="A193" s="9"/>
      <c r="B193" s="56" t="s">
        <v>79</v>
      </c>
      <c r="C193" s="29"/>
      <c r="D193" s="29"/>
      <c r="E193" s="57" t="s">
        <v>80</v>
      </c>
      <c r="F193" s="29"/>
      <c r="G193" s="29"/>
      <c r="H193" s="58"/>
      <c r="I193" s="29"/>
      <c r="J193" s="58"/>
      <c r="K193" s="29"/>
      <c r="L193" s="29"/>
      <c r="M193" s="12"/>
      <c r="N193" s="2"/>
      <c r="O193" s="2"/>
      <c r="P193" s="2"/>
      <c r="Q193" s="2"/>
    </row>
    <row r="194" thickTop="1" thickBot="1" ht="25" customHeight="1">
      <c r="A194" s="9"/>
      <c r="B194" s="1"/>
      <c r="C194" s="63">
        <v>8</v>
      </c>
      <c r="D194" s="1"/>
      <c r="E194" s="63" t="s">
        <v>138</v>
      </c>
      <c r="F194" s="1"/>
      <c r="G194" s="64" t="s">
        <v>127</v>
      </c>
      <c r="H194" s="65">
        <f>0+J189</f>
        <v>0</v>
      </c>
      <c r="I194" s="64" t="s">
        <v>128</v>
      </c>
      <c r="J194" s="66">
        <f>(L194-H194)</f>
        <v>0</v>
      </c>
      <c r="K194" s="64" t="s">
        <v>129</v>
      </c>
      <c r="L194" s="67">
        <f>0+L189</f>
        <v>0</v>
      </c>
      <c r="M194" s="12"/>
      <c r="N194" s="2"/>
      <c r="O194" s="2"/>
      <c r="P194" s="2"/>
      <c r="Q194" s="39">
        <f>0+Q189</f>
        <v>0</v>
      </c>
      <c r="R194" s="26">
        <f>0+R189</f>
        <v>0</v>
      </c>
      <c r="S194" s="68">
        <f>Q194*(1+J194)+R194</f>
        <v>0</v>
      </c>
    </row>
    <row r="195" thickTop="1" thickBot="1" ht="25" customHeight="1">
      <c r="A195" s="9"/>
      <c r="B195" s="69"/>
      <c r="C195" s="69"/>
      <c r="D195" s="69"/>
      <c r="E195" s="69"/>
      <c r="F195" s="69"/>
      <c r="G195" s="70" t="s">
        <v>130</v>
      </c>
      <c r="H195" s="71">
        <f>0+J189</f>
        <v>0</v>
      </c>
      <c r="I195" s="70" t="s">
        <v>131</v>
      </c>
      <c r="J195" s="72">
        <f>0+J194</f>
        <v>0</v>
      </c>
      <c r="K195" s="70" t="s">
        <v>132</v>
      </c>
      <c r="L195" s="73">
        <f>0+L189</f>
        <v>0</v>
      </c>
      <c r="M195" s="12"/>
      <c r="N195" s="2"/>
      <c r="O195" s="2"/>
      <c r="P195" s="2"/>
      <c r="Q195" s="2"/>
    </row>
    <row r="196" ht="40" customHeight="1">
      <c r="A196" s="9"/>
      <c r="B196" s="78" t="s">
        <v>279</v>
      </c>
      <c r="C196" s="1"/>
      <c r="D196" s="1"/>
      <c r="E196" s="1"/>
      <c r="F196" s="1"/>
      <c r="G196" s="1"/>
      <c r="H196" s="46"/>
      <c r="I196" s="1"/>
      <c r="J196" s="46"/>
      <c r="K196" s="1"/>
      <c r="L196" s="1"/>
      <c r="M196" s="12"/>
      <c r="N196" s="2"/>
      <c r="O196" s="2"/>
      <c r="P196" s="2"/>
      <c r="Q196" s="2"/>
    </row>
    <row r="197" ht="12.75">
      <c r="A197" s="9"/>
      <c r="B197" s="47">
        <v>32</v>
      </c>
      <c r="C197" s="48" t="s">
        <v>613</v>
      </c>
      <c r="D197" s="48" t="s">
        <v>3</v>
      </c>
      <c r="E197" s="48" t="s">
        <v>614</v>
      </c>
      <c r="F197" s="48" t="s">
        <v>3</v>
      </c>
      <c r="G197" s="49" t="s">
        <v>103</v>
      </c>
      <c r="H197" s="50">
        <v>2</v>
      </c>
      <c r="I197" s="24">
        <f>ROUND(0,2)</f>
        <v>0</v>
      </c>
      <c r="J197" s="51">
        <f>ROUND(I197*H197,2)</f>
        <v>0</v>
      </c>
      <c r="K197" s="52">
        <v>0.20999999999999999</v>
      </c>
      <c r="L197" s="53">
        <f>IF(ISNUMBER(K197),ROUND(J197*(K197+1),2),0)</f>
        <v>0</v>
      </c>
      <c r="M197" s="12"/>
      <c r="N197" s="2"/>
      <c r="O197" s="2"/>
      <c r="P197" s="2"/>
      <c r="Q197" s="39">
        <f>IF(ISNUMBER(K197),IF(H197&gt;0,IF(I197&gt;0,J197,0),0),0)</f>
        <v>0</v>
      </c>
      <c r="R197" s="26">
        <f>IF(ISNUMBER(K197)=FALSE,J197,0)</f>
        <v>0</v>
      </c>
    </row>
    <row r="198" ht="12.75">
      <c r="A198" s="9"/>
      <c r="B198" s="54" t="s">
        <v>73</v>
      </c>
      <c r="C198" s="1"/>
      <c r="D198" s="1"/>
      <c r="E198" s="55" t="s">
        <v>830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 ht="12.75">
      <c r="A199" s="9"/>
      <c r="B199" s="54" t="s">
        <v>75</v>
      </c>
      <c r="C199" s="1"/>
      <c r="D199" s="1"/>
      <c r="E199" s="55" t="s">
        <v>605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ht="12.75">
      <c r="A200" s="9"/>
      <c r="B200" s="54" t="s">
        <v>77</v>
      </c>
      <c r="C200" s="1"/>
      <c r="D200" s="1"/>
      <c r="E200" s="55" t="s">
        <v>288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thickBot="1" ht="12.75">
      <c r="A201" s="9"/>
      <c r="B201" s="56" t="s">
        <v>79</v>
      </c>
      <c r="C201" s="29"/>
      <c r="D201" s="29"/>
      <c r="E201" s="57" t="s">
        <v>80</v>
      </c>
      <c r="F201" s="29"/>
      <c r="G201" s="29"/>
      <c r="H201" s="58"/>
      <c r="I201" s="29"/>
      <c r="J201" s="58"/>
      <c r="K201" s="29"/>
      <c r="L201" s="29"/>
      <c r="M201" s="12"/>
      <c r="N201" s="2"/>
      <c r="O201" s="2"/>
      <c r="P201" s="2"/>
      <c r="Q201" s="2"/>
    </row>
    <row r="202" thickTop="1" ht="12.75">
      <c r="A202" s="9"/>
      <c r="B202" s="47">
        <v>33</v>
      </c>
      <c r="C202" s="48" t="s">
        <v>303</v>
      </c>
      <c r="D202" s="48" t="s">
        <v>3</v>
      </c>
      <c r="E202" s="48" t="s">
        <v>304</v>
      </c>
      <c r="F202" s="48" t="s">
        <v>3</v>
      </c>
      <c r="G202" s="49" t="s">
        <v>214</v>
      </c>
      <c r="H202" s="59">
        <v>592.52999999999997</v>
      </c>
      <c r="I202" s="33">
        <f>ROUND(0,2)</f>
        <v>0</v>
      </c>
      <c r="J202" s="60">
        <f>ROUND(I202*H202,2)</f>
        <v>0</v>
      </c>
      <c r="K202" s="61">
        <v>0.20999999999999999</v>
      </c>
      <c r="L202" s="62">
        <f>IF(ISNUMBER(K202),ROUND(J202*(K202+1),2),0)</f>
        <v>0</v>
      </c>
      <c r="M202" s="12"/>
      <c r="N202" s="2"/>
      <c r="O202" s="2"/>
      <c r="P202" s="2"/>
      <c r="Q202" s="39">
        <f>IF(ISNUMBER(K202),IF(H202&gt;0,IF(I202&gt;0,J202,0),0),0)</f>
        <v>0</v>
      </c>
      <c r="R202" s="26">
        <f>IF(ISNUMBER(K202)=FALSE,J202,0)</f>
        <v>0</v>
      </c>
    </row>
    <row r="203" ht="12.75">
      <c r="A203" s="9"/>
      <c r="B203" s="54" t="s">
        <v>73</v>
      </c>
      <c r="C203" s="1"/>
      <c r="D203" s="1"/>
      <c r="E203" s="55" t="s">
        <v>356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 ht="12.75">
      <c r="A204" s="9"/>
      <c r="B204" s="54" t="s">
        <v>75</v>
      </c>
      <c r="C204" s="1"/>
      <c r="D204" s="1"/>
      <c r="E204" s="55" t="s">
        <v>831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 ht="12.75">
      <c r="A205" s="9"/>
      <c r="B205" s="54" t="s">
        <v>77</v>
      </c>
      <c r="C205" s="1"/>
      <c r="D205" s="1"/>
      <c r="E205" s="55" t="s">
        <v>306</v>
      </c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 thickBot="1" ht="12.75">
      <c r="A206" s="9"/>
      <c r="B206" s="56" t="s">
        <v>79</v>
      </c>
      <c r="C206" s="29"/>
      <c r="D206" s="29"/>
      <c r="E206" s="57" t="s">
        <v>80</v>
      </c>
      <c r="F206" s="29"/>
      <c r="G206" s="29"/>
      <c r="H206" s="58"/>
      <c r="I206" s="29"/>
      <c r="J206" s="58"/>
      <c r="K206" s="29"/>
      <c r="L206" s="29"/>
      <c r="M206" s="12"/>
      <c r="N206" s="2"/>
      <c r="O206" s="2"/>
      <c r="P206" s="2"/>
      <c r="Q206" s="2"/>
    </row>
    <row r="207" thickTop="1" ht="12.75">
      <c r="A207" s="9"/>
      <c r="B207" s="47">
        <v>34</v>
      </c>
      <c r="C207" s="48" t="s">
        <v>504</v>
      </c>
      <c r="D207" s="48" t="s">
        <v>3</v>
      </c>
      <c r="E207" s="48" t="s">
        <v>505</v>
      </c>
      <c r="F207" s="48" t="s">
        <v>3</v>
      </c>
      <c r="G207" s="49" t="s">
        <v>214</v>
      </c>
      <c r="H207" s="59">
        <v>592.52999999999997</v>
      </c>
      <c r="I207" s="33">
        <f>ROUND(0,2)</f>
        <v>0</v>
      </c>
      <c r="J207" s="60">
        <f>ROUND(I207*H207,2)</f>
        <v>0</v>
      </c>
      <c r="K207" s="61">
        <v>0.20999999999999999</v>
      </c>
      <c r="L207" s="62">
        <f>IF(ISNUMBER(K207),ROUND(J207*(K207+1),2),0)</f>
        <v>0</v>
      </c>
      <c r="M207" s="12"/>
      <c r="N207" s="2"/>
      <c r="O207" s="2"/>
      <c r="P207" s="2"/>
      <c r="Q207" s="39">
        <f>IF(ISNUMBER(K207),IF(H207&gt;0,IF(I207&gt;0,J207,0),0),0)</f>
        <v>0</v>
      </c>
      <c r="R207" s="26">
        <f>IF(ISNUMBER(K207)=FALSE,J207,0)</f>
        <v>0</v>
      </c>
    </row>
    <row r="208" ht="12.75">
      <c r="A208" s="9"/>
      <c r="B208" s="54" t="s">
        <v>73</v>
      </c>
      <c r="C208" s="1"/>
      <c r="D208" s="1"/>
      <c r="E208" s="55" t="s">
        <v>356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 ht="12.75">
      <c r="A209" s="9"/>
      <c r="B209" s="54" t="s">
        <v>75</v>
      </c>
      <c r="C209" s="1"/>
      <c r="D209" s="1"/>
      <c r="E209" s="55" t="s">
        <v>832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 ht="12.75">
      <c r="A210" s="9"/>
      <c r="B210" s="54" t="s">
        <v>77</v>
      </c>
      <c r="C210" s="1"/>
      <c r="D210" s="1"/>
      <c r="E210" s="55" t="s">
        <v>306</v>
      </c>
      <c r="F210" s="1"/>
      <c r="G210" s="1"/>
      <c r="H210" s="46"/>
      <c r="I210" s="1"/>
      <c r="J210" s="46"/>
      <c r="K210" s="1"/>
      <c r="L210" s="1"/>
      <c r="M210" s="12"/>
      <c r="N210" s="2"/>
      <c r="O210" s="2"/>
      <c r="P210" s="2"/>
      <c r="Q210" s="2"/>
    </row>
    <row r="211" thickBot="1" ht="12.75">
      <c r="A211" s="9"/>
      <c r="B211" s="56" t="s">
        <v>79</v>
      </c>
      <c r="C211" s="29"/>
      <c r="D211" s="29"/>
      <c r="E211" s="57" t="s">
        <v>80</v>
      </c>
      <c r="F211" s="29"/>
      <c r="G211" s="29"/>
      <c r="H211" s="58"/>
      <c r="I211" s="29"/>
      <c r="J211" s="58"/>
      <c r="K211" s="29"/>
      <c r="L211" s="29"/>
      <c r="M211" s="12"/>
      <c r="N211" s="2"/>
      <c r="O211" s="2"/>
      <c r="P211" s="2"/>
      <c r="Q211" s="2"/>
    </row>
    <row r="212" thickTop="1" ht="12.75">
      <c r="A212" s="9"/>
      <c r="B212" s="47">
        <v>35</v>
      </c>
      <c r="C212" s="48" t="s">
        <v>618</v>
      </c>
      <c r="D212" s="48" t="s">
        <v>3</v>
      </c>
      <c r="E212" s="48" t="s">
        <v>619</v>
      </c>
      <c r="F212" s="48" t="s">
        <v>3</v>
      </c>
      <c r="G212" s="49" t="s">
        <v>169</v>
      </c>
      <c r="H212" s="59">
        <v>41</v>
      </c>
      <c r="I212" s="33">
        <f>ROUND(0,2)</f>
        <v>0</v>
      </c>
      <c r="J212" s="60">
        <f>ROUND(I212*H212,2)</f>
        <v>0</v>
      </c>
      <c r="K212" s="61">
        <v>0.20999999999999999</v>
      </c>
      <c r="L212" s="62">
        <f>IF(ISNUMBER(K212),ROUND(J212*(K212+1),2),0)</f>
        <v>0</v>
      </c>
      <c r="M212" s="12"/>
      <c r="N212" s="2"/>
      <c r="O212" s="2"/>
      <c r="P212" s="2"/>
      <c r="Q212" s="39">
        <f>IF(ISNUMBER(K212),IF(H212&gt;0,IF(I212&gt;0,J212,0),0),0)</f>
        <v>0</v>
      </c>
      <c r="R212" s="26">
        <f>IF(ISNUMBER(K212)=FALSE,J212,0)</f>
        <v>0</v>
      </c>
    </row>
    <row r="213" ht="12.75">
      <c r="A213" s="9"/>
      <c r="B213" s="54" t="s">
        <v>73</v>
      </c>
      <c r="C213" s="1"/>
      <c r="D213" s="1"/>
      <c r="E213" s="55" t="s">
        <v>833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 ht="12.75">
      <c r="A214" s="9"/>
      <c r="B214" s="54" t="s">
        <v>75</v>
      </c>
      <c r="C214" s="1"/>
      <c r="D214" s="1"/>
      <c r="E214" s="55" t="s">
        <v>834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 ht="12.75">
      <c r="A215" s="9"/>
      <c r="B215" s="54" t="s">
        <v>77</v>
      </c>
      <c r="C215" s="1"/>
      <c r="D215" s="1"/>
      <c r="E215" s="55" t="s">
        <v>313</v>
      </c>
      <c r="F215" s="1"/>
      <c r="G215" s="1"/>
      <c r="H215" s="46"/>
      <c r="I215" s="1"/>
      <c r="J215" s="46"/>
      <c r="K215" s="1"/>
      <c r="L215" s="1"/>
      <c r="M215" s="12"/>
      <c r="N215" s="2"/>
      <c r="O215" s="2"/>
      <c r="P215" s="2"/>
      <c r="Q215" s="2"/>
    </row>
    <row r="216" thickBot="1" ht="12.75">
      <c r="A216" s="9"/>
      <c r="B216" s="56" t="s">
        <v>79</v>
      </c>
      <c r="C216" s="29"/>
      <c r="D216" s="29"/>
      <c r="E216" s="57" t="s">
        <v>80</v>
      </c>
      <c r="F216" s="29"/>
      <c r="G216" s="29"/>
      <c r="H216" s="58"/>
      <c r="I216" s="29"/>
      <c r="J216" s="58"/>
      <c r="K216" s="29"/>
      <c r="L216" s="29"/>
      <c r="M216" s="12"/>
      <c r="N216" s="2"/>
      <c r="O216" s="2"/>
      <c r="P216" s="2"/>
      <c r="Q216" s="2"/>
    </row>
    <row r="217" thickTop="1" ht="12.75">
      <c r="A217" s="9"/>
      <c r="B217" s="47">
        <v>36</v>
      </c>
      <c r="C217" s="48" t="s">
        <v>622</v>
      </c>
      <c r="D217" s="48" t="s">
        <v>3</v>
      </c>
      <c r="E217" s="48" t="s">
        <v>623</v>
      </c>
      <c r="F217" s="48" t="s">
        <v>3</v>
      </c>
      <c r="G217" s="49" t="s">
        <v>169</v>
      </c>
      <c r="H217" s="59">
        <v>1500</v>
      </c>
      <c r="I217" s="33">
        <f>ROUND(0,2)</f>
        <v>0</v>
      </c>
      <c r="J217" s="60">
        <f>ROUND(I217*H217,2)</f>
        <v>0</v>
      </c>
      <c r="K217" s="61">
        <v>0.20999999999999999</v>
      </c>
      <c r="L217" s="62">
        <f>IF(ISNUMBER(K217),ROUND(J217*(K217+1),2),0)</f>
        <v>0</v>
      </c>
      <c r="M217" s="12"/>
      <c r="N217" s="2"/>
      <c r="O217" s="2"/>
      <c r="P217" s="2"/>
      <c r="Q217" s="39">
        <f>IF(ISNUMBER(K217),IF(H217&gt;0,IF(I217&gt;0,J217,0),0),0)</f>
        <v>0</v>
      </c>
      <c r="R217" s="26">
        <f>IF(ISNUMBER(K217)=FALSE,J217,0)</f>
        <v>0</v>
      </c>
    </row>
    <row r="218" ht="12.75">
      <c r="A218" s="9"/>
      <c r="B218" s="54" t="s">
        <v>73</v>
      </c>
      <c r="C218" s="1"/>
      <c r="D218" s="1"/>
      <c r="E218" s="55" t="s">
        <v>624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 ht="12.75">
      <c r="A219" s="9"/>
      <c r="B219" s="54" t="s">
        <v>75</v>
      </c>
      <c r="C219" s="1"/>
      <c r="D219" s="1"/>
      <c r="E219" s="55" t="s">
        <v>835</v>
      </c>
      <c r="F219" s="1"/>
      <c r="G219" s="1"/>
      <c r="H219" s="46"/>
      <c r="I219" s="1"/>
      <c r="J219" s="46"/>
      <c r="K219" s="1"/>
      <c r="L219" s="1"/>
      <c r="M219" s="12"/>
      <c r="N219" s="2"/>
      <c r="O219" s="2"/>
      <c r="P219" s="2"/>
      <c r="Q219" s="2"/>
    </row>
    <row r="220" ht="12.75">
      <c r="A220" s="9"/>
      <c r="B220" s="54" t="s">
        <v>77</v>
      </c>
      <c r="C220" s="1"/>
      <c r="D220" s="1"/>
      <c r="E220" s="55" t="s">
        <v>625</v>
      </c>
      <c r="F220" s="1"/>
      <c r="G220" s="1"/>
      <c r="H220" s="46"/>
      <c r="I220" s="1"/>
      <c r="J220" s="46"/>
      <c r="K220" s="1"/>
      <c r="L220" s="1"/>
      <c r="M220" s="12"/>
      <c r="N220" s="2"/>
      <c r="O220" s="2"/>
      <c r="P220" s="2"/>
      <c r="Q220" s="2"/>
    </row>
    <row r="221" thickBot="1" ht="12.75">
      <c r="A221" s="9"/>
      <c r="B221" s="56" t="s">
        <v>79</v>
      </c>
      <c r="C221" s="29"/>
      <c r="D221" s="29"/>
      <c r="E221" s="57" t="s">
        <v>80</v>
      </c>
      <c r="F221" s="29"/>
      <c r="G221" s="29"/>
      <c r="H221" s="58"/>
      <c r="I221" s="29"/>
      <c r="J221" s="58"/>
      <c r="K221" s="29"/>
      <c r="L221" s="29"/>
      <c r="M221" s="12"/>
      <c r="N221" s="2"/>
      <c r="O221" s="2"/>
      <c r="P221" s="2"/>
      <c r="Q221" s="2"/>
    </row>
    <row r="222" thickTop="1" ht="12.75">
      <c r="A222" s="9"/>
      <c r="B222" s="47">
        <v>37</v>
      </c>
      <c r="C222" s="48" t="s">
        <v>634</v>
      </c>
      <c r="D222" s="48" t="s">
        <v>3</v>
      </c>
      <c r="E222" s="48" t="s">
        <v>635</v>
      </c>
      <c r="F222" s="48" t="s">
        <v>3</v>
      </c>
      <c r="G222" s="49" t="s">
        <v>169</v>
      </c>
      <c r="H222" s="59">
        <v>62</v>
      </c>
      <c r="I222" s="33">
        <f>ROUND(0,2)</f>
        <v>0</v>
      </c>
      <c r="J222" s="60">
        <f>ROUND(I222*H222,2)</f>
        <v>0</v>
      </c>
      <c r="K222" s="61">
        <v>0.20999999999999999</v>
      </c>
      <c r="L222" s="62">
        <f>IF(ISNUMBER(K222),ROUND(J222*(K222+1),2),0)</f>
        <v>0</v>
      </c>
      <c r="M222" s="12"/>
      <c r="N222" s="2"/>
      <c r="O222" s="2"/>
      <c r="P222" s="2"/>
      <c r="Q222" s="39">
        <f>IF(ISNUMBER(K222),IF(H222&gt;0,IF(I222&gt;0,J222,0),0),0)</f>
        <v>0</v>
      </c>
      <c r="R222" s="26">
        <f>IF(ISNUMBER(K222)=FALSE,J222,0)</f>
        <v>0</v>
      </c>
    </row>
    <row r="223" ht="12.75">
      <c r="A223" s="9"/>
      <c r="B223" s="54" t="s">
        <v>73</v>
      </c>
      <c r="C223" s="1"/>
      <c r="D223" s="1"/>
      <c r="E223" s="55" t="s">
        <v>356</v>
      </c>
      <c r="F223" s="1"/>
      <c r="G223" s="1"/>
      <c r="H223" s="46"/>
      <c r="I223" s="1"/>
      <c r="J223" s="46"/>
      <c r="K223" s="1"/>
      <c r="L223" s="1"/>
      <c r="M223" s="12"/>
      <c r="N223" s="2"/>
      <c r="O223" s="2"/>
      <c r="P223" s="2"/>
      <c r="Q223" s="2"/>
    </row>
    <row r="224" ht="12.75">
      <c r="A224" s="9"/>
      <c r="B224" s="54" t="s">
        <v>75</v>
      </c>
      <c r="C224" s="1"/>
      <c r="D224" s="1"/>
      <c r="E224" s="55" t="s">
        <v>636</v>
      </c>
      <c r="F224" s="1"/>
      <c r="G224" s="1"/>
      <c r="H224" s="46"/>
      <c r="I224" s="1"/>
      <c r="J224" s="46"/>
      <c r="K224" s="1"/>
      <c r="L224" s="1"/>
      <c r="M224" s="12"/>
      <c r="N224" s="2"/>
      <c r="O224" s="2"/>
      <c r="P224" s="2"/>
      <c r="Q224" s="2"/>
    </row>
    <row r="225" ht="12.75">
      <c r="A225" s="9"/>
      <c r="B225" s="54" t="s">
        <v>77</v>
      </c>
      <c r="C225" s="1"/>
      <c r="D225" s="1"/>
      <c r="E225" s="55" t="s">
        <v>510</v>
      </c>
      <c r="F225" s="1"/>
      <c r="G225" s="1"/>
      <c r="H225" s="46"/>
      <c r="I225" s="1"/>
      <c r="J225" s="46"/>
      <c r="K225" s="1"/>
      <c r="L225" s="1"/>
      <c r="M225" s="12"/>
      <c r="N225" s="2"/>
      <c r="O225" s="2"/>
      <c r="P225" s="2"/>
      <c r="Q225" s="2"/>
    </row>
    <row r="226" thickBot="1" ht="12.75">
      <c r="A226" s="9"/>
      <c r="B226" s="56" t="s">
        <v>79</v>
      </c>
      <c r="C226" s="29"/>
      <c r="D226" s="29"/>
      <c r="E226" s="57" t="s">
        <v>80</v>
      </c>
      <c r="F226" s="29"/>
      <c r="G226" s="29"/>
      <c r="H226" s="58"/>
      <c r="I226" s="29"/>
      <c r="J226" s="58"/>
      <c r="K226" s="29"/>
      <c r="L226" s="29"/>
      <c r="M226" s="12"/>
      <c r="N226" s="2"/>
      <c r="O226" s="2"/>
      <c r="P226" s="2"/>
      <c r="Q226" s="2"/>
    </row>
    <row r="227" thickTop="1" thickBot="1" ht="25" customHeight="1">
      <c r="A227" s="9"/>
      <c r="B227" s="1"/>
      <c r="C227" s="63">
        <v>9</v>
      </c>
      <c r="D227" s="1"/>
      <c r="E227" s="63" t="s">
        <v>139</v>
      </c>
      <c r="F227" s="1"/>
      <c r="G227" s="64" t="s">
        <v>127</v>
      </c>
      <c r="H227" s="65">
        <f>J197+J202+J207+J212+J217+J222</f>
        <v>0</v>
      </c>
      <c r="I227" s="64" t="s">
        <v>128</v>
      </c>
      <c r="J227" s="66">
        <f>(L227-H227)</f>
        <v>0</v>
      </c>
      <c r="K227" s="64" t="s">
        <v>129</v>
      </c>
      <c r="L227" s="67">
        <f>L197+L202+L207+L212+L217+L222</f>
        <v>0</v>
      </c>
      <c r="M227" s="12"/>
      <c r="N227" s="2"/>
      <c r="O227" s="2"/>
      <c r="P227" s="2"/>
      <c r="Q227" s="39">
        <f>0+Q197+Q202+Q207+Q212+Q217+Q222</f>
        <v>0</v>
      </c>
      <c r="R227" s="26">
        <f>0+R197+R202+R207+R212+R217+R222</f>
        <v>0</v>
      </c>
      <c r="S227" s="68">
        <f>Q227*(1+J227)+R227</f>
        <v>0</v>
      </c>
    </row>
    <row r="228" thickTop="1" thickBot="1" ht="25" customHeight="1">
      <c r="A228" s="9"/>
      <c r="B228" s="69"/>
      <c r="C228" s="69"/>
      <c r="D228" s="69"/>
      <c r="E228" s="69"/>
      <c r="F228" s="69"/>
      <c r="G228" s="70" t="s">
        <v>130</v>
      </c>
      <c r="H228" s="71">
        <f>J197+J202+J207+J212+J217+J222</f>
        <v>0</v>
      </c>
      <c r="I228" s="70" t="s">
        <v>131</v>
      </c>
      <c r="J228" s="72">
        <f>0+J227</f>
        <v>0</v>
      </c>
      <c r="K228" s="70" t="s">
        <v>132</v>
      </c>
      <c r="L228" s="73">
        <f>L197+L202+L207+L212+L217+L222</f>
        <v>0</v>
      </c>
      <c r="M228" s="12"/>
      <c r="N228" s="2"/>
      <c r="O228" s="2"/>
      <c r="P228" s="2"/>
      <c r="Q228" s="2"/>
    </row>
    <row r="229" ht="12.75">
      <c r="A229" s="13"/>
      <c r="B229" s="4"/>
      <c r="C229" s="4"/>
      <c r="D229" s="4"/>
      <c r="E229" s="4"/>
      <c r="F229" s="4"/>
      <c r="G229" s="4"/>
      <c r="H229" s="74"/>
      <c r="I229" s="4"/>
      <c r="J229" s="74"/>
      <c r="K229" s="4"/>
      <c r="L229" s="4"/>
      <c r="M229" s="14"/>
      <c r="N229" s="2"/>
      <c r="O229" s="2"/>
      <c r="P229" s="2"/>
      <c r="Q229" s="2"/>
    </row>
    <row r="230" ht="12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2"/>
      <c r="O230" s="2"/>
      <c r="P230" s="2"/>
      <c r="Q230" s="2"/>
    </row>
  </sheetData>
  <mergeCells count="17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1:D21"/>
    <mergeCell ref="B22:D22"/>
    <mergeCell ref="B23:D23"/>
    <mergeCell ref="B24:D24"/>
    <mergeCell ref="B69:D69"/>
    <mergeCell ref="B70:D70"/>
    <mergeCell ref="B71:D71"/>
    <mergeCell ref="B72:D72"/>
    <mergeCell ref="B74:D74"/>
    <mergeCell ref="B75:D75"/>
    <mergeCell ref="B76:D76"/>
    <mergeCell ref="B77:D77"/>
    <mergeCell ref="B79:D79"/>
    <mergeCell ref="B80:D80"/>
    <mergeCell ref="B81:D81"/>
    <mergeCell ref="B82:D82"/>
    <mergeCell ref="B84:D84"/>
    <mergeCell ref="B85:D85"/>
    <mergeCell ref="B86:D86"/>
    <mergeCell ref="B87:D87"/>
    <mergeCell ref="B89:D89"/>
    <mergeCell ref="B90:D90"/>
    <mergeCell ref="B91:D91"/>
    <mergeCell ref="B92:D92"/>
    <mergeCell ref="B41:D41"/>
    <mergeCell ref="B42:D42"/>
    <mergeCell ref="B43:D43"/>
    <mergeCell ref="B44:D44"/>
    <mergeCell ref="B46:D46"/>
    <mergeCell ref="B47:D47"/>
    <mergeCell ref="B48:D48"/>
    <mergeCell ref="B49:D49"/>
    <mergeCell ref="B54:D54"/>
    <mergeCell ref="B55:D55"/>
    <mergeCell ref="B56:D56"/>
    <mergeCell ref="B57:D57"/>
    <mergeCell ref="B59:D59"/>
    <mergeCell ref="B60:D60"/>
    <mergeCell ref="B61:D61"/>
    <mergeCell ref="B62:D62"/>
    <mergeCell ref="B64:D64"/>
    <mergeCell ref="B65:D65"/>
    <mergeCell ref="B66:D66"/>
    <mergeCell ref="B67:D67"/>
    <mergeCell ref="B52:L5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7:D157"/>
    <mergeCell ref="B158:D158"/>
    <mergeCell ref="B159:D159"/>
    <mergeCell ref="B160:D160"/>
    <mergeCell ref="B162:D162"/>
    <mergeCell ref="B163:D163"/>
    <mergeCell ref="B164:D164"/>
    <mergeCell ref="B165:D165"/>
    <mergeCell ref="B167:D167"/>
    <mergeCell ref="B168:D168"/>
    <mergeCell ref="B169:D169"/>
    <mergeCell ref="B170:D170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7:D137"/>
    <mergeCell ref="B138:D138"/>
    <mergeCell ref="B139:D139"/>
    <mergeCell ref="B140:D140"/>
    <mergeCell ref="B142:D142"/>
    <mergeCell ref="B143:D143"/>
    <mergeCell ref="B144:D144"/>
    <mergeCell ref="B145:D145"/>
    <mergeCell ref="B135:L135"/>
    <mergeCell ref="B182:D182"/>
    <mergeCell ref="B183:D183"/>
    <mergeCell ref="B184:D184"/>
    <mergeCell ref="B185:D185"/>
    <mergeCell ref="B188:L188"/>
    <mergeCell ref="B190:D190"/>
    <mergeCell ref="B191:D191"/>
    <mergeCell ref="B192:D192"/>
    <mergeCell ref="B193:D193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8:D208"/>
    <mergeCell ref="B209:D209"/>
    <mergeCell ref="B210:D210"/>
    <mergeCell ref="B211:D211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3:D223"/>
    <mergeCell ref="B224:D224"/>
    <mergeCell ref="B225:D225"/>
    <mergeCell ref="B226:D226"/>
    <mergeCell ref="B196:L196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Komunikace II/217 Aš, Chebská&amp;R&amp;P/&amp;N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 codeName="_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H48+H86+H94+H112+H125+H138+H181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836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L48+L86+L94+L112+L125+L138+L181</f>
        <v>0</v>
      </c>
      <c r="K11" s="1"/>
      <c r="L11" s="1"/>
      <c r="M11" s="12"/>
      <c r="N11" s="2"/>
      <c r="O11" s="2"/>
      <c r="P11" s="2"/>
      <c r="Q11" s="39">
        <f>IF(SUM(K20:K26)&gt;0,ROUND(SUM(S20:S26)/SUM(K20:K26)-1,8),0)</f>
        <v>0</v>
      </c>
      <c r="R11" s="26">
        <f>AVERAGE(J47,J85,J93,J111,J124,J137,J180)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H48</f>
        <v>0</v>
      </c>
      <c r="L20" s="44">
        <f>L48</f>
        <v>0</v>
      </c>
      <c r="M20" s="12"/>
      <c r="N20" s="2"/>
      <c r="O20" s="2"/>
      <c r="P20" s="2"/>
      <c r="Q20" s="2"/>
      <c r="S20" s="26">
        <f>S47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H86</f>
        <v>0</v>
      </c>
      <c r="L21" s="44">
        <f>L86</f>
        <v>0</v>
      </c>
      <c r="M21" s="12"/>
      <c r="N21" s="2"/>
      <c r="O21" s="2"/>
      <c r="P21" s="2"/>
      <c r="Q21" s="2"/>
      <c r="S21" s="26">
        <f>S85</f>
        <v>0</v>
      </c>
    </row>
    <row r="22" ht="12.75">
      <c r="A22" s="9"/>
      <c r="B22" s="42">
        <v>2</v>
      </c>
      <c r="C22" s="1"/>
      <c r="D22" s="1"/>
      <c r="E22" s="43" t="s">
        <v>380</v>
      </c>
      <c r="F22" s="1"/>
      <c r="G22" s="1"/>
      <c r="H22" s="1"/>
      <c r="I22" s="1"/>
      <c r="J22" s="1"/>
      <c r="K22" s="44">
        <f>H94</f>
        <v>0</v>
      </c>
      <c r="L22" s="44">
        <f>L94</f>
        <v>0</v>
      </c>
      <c r="M22" s="12"/>
      <c r="N22" s="2"/>
      <c r="O22" s="2"/>
      <c r="P22" s="2"/>
      <c r="Q22" s="2"/>
      <c r="S22" s="26">
        <f>S93</f>
        <v>0</v>
      </c>
    </row>
    <row r="23" ht="12.75">
      <c r="A23" s="9"/>
      <c r="B23" s="42">
        <v>3</v>
      </c>
      <c r="C23" s="1"/>
      <c r="D23" s="1"/>
      <c r="E23" s="43" t="s">
        <v>639</v>
      </c>
      <c r="F23" s="1"/>
      <c r="G23" s="1"/>
      <c r="H23" s="1"/>
      <c r="I23" s="1"/>
      <c r="J23" s="1"/>
      <c r="K23" s="44">
        <f>H112</f>
        <v>0</v>
      </c>
      <c r="L23" s="44">
        <f>L112</f>
        <v>0</v>
      </c>
      <c r="M23" s="12"/>
      <c r="N23" s="2"/>
      <c r="O23" s="2"/>
      <c r="P23" s="2"/>
      <c r="Q23" s="2"/>
      <c r="S23" s="26">
        <f>S111</f>
        <v>0</v>
      </c>
    </row>
    <row r="24" ht="12.75">
      <c r="A24" s="9"/>
      <c r="B24" s="42">
        <v>4</v>
      </c>
      <c r="C24" s="1"/>
      <c r="D24" s="1"/>
      <c r="E24" s="43" t="s">
        <v>136</v>
      </c>
      <c r="F24" s="1"/>
      <c r="G24" s="1"/>
      <c r="H24" s="1"/>
      <c r="I24" s="1"/>
      <c r="J24" s="1"/>
      <c r="K24" s="44">
        <f>H125</f>
        <v>0</v>
      </c>
      <c r="L24" s="44">
        <f>L125</f>
        <v>0</v>
      </c>
      <c r="M24" s="12"/>
      <c r="N24" s="2"/>
      <c r="O24" s="2"/>
      <c r="P24" s="2"/>
      <c r="Q24" s="2"/>
      <c r="S24" s="26">
        <f>S124</f>
        <v>0</v>
      </c>
    </row>
    <row r="25" ht="12.75">
      <c r="A25" s="9"/>
      <c r="B25" s="42">
        <v>8</v>
      </c>
      <c r="C25" s="1"/>
      <c r="D25" s="1"/>
      <c r="E25" s="43" t="s">
        <v>138</v>
      </c>
      <c r="F25" s="1"/>
      <c r="G25" s="1"/>
      <c r="H25" s="1"/>
      <c r="I25" s="1"/>
      <c r="J25" s="1"/>
      <c r="K25" s="44">
        <f>H138</f>
        <v>0</v>
      </c>
      <c r="L25" s="44">
        <f>L138</f>
        <v>0</v>
      </c>
      <c r="M25" s="75"/>
      <c r="N25" s="2"/>
      <c r="O25" s="2"/>
      <c r="P25" s="2"/>
      <c r="Q25" s="2"/>
      <c r="S25" s="26">
        <f>S137</f>
        <v>0</v>
      </c>
    </row>
    <row r="26" ht="12.75">
      <c r="A26" s="9"/>
      <c r="B26" s="42">
        <v>9</v>
      </c>
      <c r="C26" s="1"/>
      <c r="D26" s="1"/>
      <c r="E26" s="43" t="s">
        <v>139</v>
      </c>
      <c r="F26" s="1"/>
      <c r="G26" s="1"/>
      <c r="H26" s="1"/>
      <c r="I26" s="1"/>
      <c r="J26" s="1"/>
      <c r="K26" s="44">
        <f>H181</f>
        <v>0</v>
      </c>
      <c r="L26" s="44">
        <f>L181</f>
        <v>0</v>
      </c>
      <c r="M26" s="75"/>
      <c r="N26" s="2"/>
      <c r="O26" s="2"/>
      <c r="P26" s="2"/>
      <c r="Q26" s="2"/>
      <c r="S26" s="26">
        <f>S180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76"/>
      <c r="N27" s="2"/>
      <c r="O27" s="2"/>
      <c r="P27" s="2"/>
      <c r="Q27" s="2"/>
    </row>
    <row r="28" ht="14" customHeight="1">
      <c r="A28" s="4"/>
      <c r="B28" s="34" t="s">
        <v>61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7"/>
      <c r="N29" s="2"/>
      <c r="O29" s="2"/>
      <c r="P29" s="2"/>
      <c r="Q29" s="2"/>
    </row>
    <row r="30" ht="18" customHeight="1">
      <c r="A30" s="9"/>
      <c r="B30" s="40" t="s">
        <v>62</v>
      </c>
      <c r="C30" s="40" t="s">
        <v>58</v>
      </c>
      <c r="D30" s="40" t="s">
        <v>63</v>
      </c>
      <c r="E30" s="40" t="s">
        <v>59</v>
      </c>
      <c r="F30" s="40" t="s">
        <v>64</v>
      </c>
      <c r="G30" s="41" t="s">
        <v>65</v>
      </c>
      <c r="H30" s="22" t="s">
        <v>66</v>
      </c>
      <c r="I30" s="22" t="s">
        <v>67</v>
      </c>
      <c r="J30" s="22" t="s">
        <v>16</v>
      </c>
      <c r="K30" s="41" t="s">
        <v>68</v>
      </c>
      <c r="L30" s="22" t="s">
        <v>17</v>
      </c>
      <c r="M30" s="75"/>
      <c r="N30" s="2"/>
      <c r="O30" s="2"/>
      <c r="P30" s="2"/>
      <c r="Q30" s="2"/>
    </row>
    <row r="31" ht="40" customHeight="1">
      <c r="A31" s="9"/>
      <c r="B31" s="45" t="s">
        <v>69</v>
      </c>
      <c r="C31" s="1"/>
      <c r="D31" s="1"/>
      <c r="E31" s="1"/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47">
        <v>1</v>
      </c>
      <c r="C32" s="48" t="s">
        <v>140</v>
      </c>
      <c r="D32" s="48" t="s">
        <v>3</v>
      </c>
      <c r="E32" s="48" t="s">
        <v>141</v>
      </c>
      <c r="F32" s="48" t="s">
        <v>3</v>
      </c>
      <c r="G32" s="49" t="s">
        <v>142</v>
      </c>
      <c r="H32" s="50">
        <v>340.04000000000002</v>
      </c>
      <c r="I32" s="24">
        <f>ROUND(0,2)</f>
        <v>0</v>
      </c>
      <c r="J32" s="51">
        <f>ROUND(I32*H32,2)</f>
        <v>0</v>
      </c>
      <c r="K32" s="52">
        <v>0.20999999999999999</v>
      </c>
      <c r="L32" s="53">
        <f>IF(ISNUMBER(K32),ROUND(J32*(K32+1),2),0)</f>
        <v>0</v>
      </c>
      <c r="M32" s="12"/>
      <c r="N32" s="2"/>
      <c r="O32" s="2"/>
      <c r="P32" s="2"/>
      <c r="Q32" s="39">
        <f>IF(ISNUMBER(K32),IF(H32&gt;0,IF(I32&gt;0,J32,0),0),0)</f>
        <v>0</v>
      </c>
      <c r="R32" s="26">
        <f>IF(ISNUMBER(K32)=FALSE,J32,0)</f>
        <v>0</v>
      </c>
    </row>
    <row r="33" ht="12.75">
      <c r="A33" s="9"/>
      <c r="B33" s="54" t="s">
        <v>73</v>
      </c>
      <c r="C33" s="1"/>
      <c r="D33" s="1"/>
      <c r="E33" s="55" t="s">
        <v>640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75</v>
      </c>
      <c r="C34" s="1"/>
      <c r="D34" s="1"/>
      <c r="E34" s="55" t="s">
        <v>837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ht="12.75">
      <c r="A35" s="9"/>
      <c r="B35" s="54" t="s">
        <v>77</v>
      </c>
      <c r="C35" s="1"/>
      <c r="D35" s="1"/>
      <c r="E35" s="55" t="s">
        <v>145</v>
      </c>
      <c r="F35" s="1"/>
      <c r="G35" s="1"/>
      <c r="H35" s="46"/>
      <c r="I35" s="1"/>
      <c r="J35" s="46"/>
      <c r="K35" s="1"/>
      <c r="L35" s="1"/>
      <c r="M35" s="12"/>
      <c r="N35" s="2"/>
      <c r="O35" s="2"/>
      <c r="P35" s="2"/>
      <c r="Q35" s="2"/>
    </row>
    <row r="36" thickBot="1" ht="12.75">
      <c r="A36" s="9"/>
      <c r="B36" s="56" t="s">
        <v>79</v>
      </c>
      <c r="C36" s="29"/>
      <c r="D36" s="29"/>
      <c r="E36" s="57" t="s">
        <v>80</v>
      </c>
      <c r="F36" s="29"/>
      <c r="G36" s="29"/>
      <c r="H36" s="58"/>
      <c r="I36" s="29"/>
      <c r="J36" s="58"/>
      <c r="K36" s="29"/>
      <c r="L36" s="29"/>
      <c r="M36" s="12"/>
      <c r="N36" s="2"/>
      <c r="O36" s="2"/>
      <c r="P36" s="2"/>
      <c r="Q36" s="2"/>
    </row>
    <row r="37" thickTop="1" ht="12.75">
      <c r="A37" s="9"/>
      <c r="B37" s="47">
        <v>2</v>
      </c>
      <c r="C37" s="48" t="s">
        <v>140</v>
      </c>
      <c r="D37" s="48">
        <v>4</v>
      </c>
      <c r="E37" s="48" t="s">
        <v>141</v>
      </c>
      <c r="F37" s="48" t="s">
        <v>3</v>
      </c>
      <c r="G37" s="49" t="s">
        <v>142</v>
      </c>
      <c r="H37" s="59">
        <v>31.917000000000002</v>
      </c>
      <c r="I37" s="33">
        <f>ROUND(0,2)</f>
        <v>0</v>
      </c>
      <c r="J37" s="60">
        <f>ROUND(I37*H37,2)</f>
        <v>0</v>
      </c>
      <c r="K37" s="61">
        <v>0.20999999999999999</v>
      </c>
      <c r="L37" s="62">
        <f>IF(ISNUMBER(K37),ROUND(J37*(K37+1),2),0)</f>
        <v>0</v>
      </c>
      <c r="M37" s="12"/>
      <c r="N37" s="2"/>
      <c r="O37" s="2"/>
      <c r="P37" s="2"/>
      <c r="Q37" s="39">
        <f>IF(ISNUMBER(K37),IF(H37&gt;0,IF(I37&gt;0,J37,0),0),0)</f>
        <v>0</v>
      </c>
      <c r="R37" s="26">
        <f>IF(ISNUMBER(K37)=FALSE,J37,0)</f>
        <v>0</v>
      </c>
    </row>
    <row r="38" ht="12.75">
      <c r="A38" s="9"/>
      <c r="B38" s="54" t="s">
        <v>73</v>
      </c>
      <c r="C38" s="1"/>
      <c r="D38" s="1"/>
      <c r="E38" s="55" t="s">
        <v>148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75</v>
      </c>
      <c r="C39" s="1"/>
      <c r="D39" s="1"/>
      <c r="E39" s="55" t="s">
        <v>838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ht="12.75">
      <c r="A40" s="9"/>
      <c r="B40" s="54" t="s">
        <v>77</v>
      </c>
      <c r="C40" s="1"/>
      <c r="D40" s="1"/>
      <c r="E40" s="55" t="s">
        <v>145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thickBot="1" ht="12.75">
      <c r="A41" s="9"/>
      <c r="B41" s="56" t="s">
        <v>79</v>
      </c>
      <c r="C41" s="29"/>
      <c r="D41" s="29"/>
      <c r="E41" s="57" t="s">
        <v>80</v>
      </c>
      <c r="F41" s="29"/>
      <c r="G41" s="29"/>
      <c r="H41" s="58"/>
      <c r="I41" s="29"/>
      <c r="J41" s="58"/>
      <c r="K41" s="29"/>
      <c r="L41" s="29"/>
      <c r="M41" s="12"/>
      <c r="N41" s="2"/>
      <c r="O41" s="2"/>
      <c r="P41" s="2"/>
      <c r="Q41" s="2"/>
    </row>
    <row r="42" thickTop="1" ht="12.75">
      <c r="A42" s="9"/>
      <c r="B42" s="47">
        <v>3</v>
      </c>
      <c r="C42" s="48" t="s">
        <v>140</v>
      </c>
      <c r="D42" s="48">
        <v>5</v>
      </c>
      <c r="E42" s="48" t="s">
        <v>141</v>
      </c>
      <c r="F42" s="48" t="s">
        <v>3</v>
      </c>
      <c r="G42" s="49" t="s">
        <v>142</v>
      </c>
      <c r="H42" s="59">
        <v>49.005000000000003</v>
      </c>
      <c r="I42" s="33">
        <f>ROUND(0,2)</f>
        <v>0</v>
      </c>
      <c r="J42" s="60">
        <f>ROUND(I42*H42,2)</f>
        <v>0</v>
      </c>
      <c r="K42" s="61">
        <v>0.20999999999999999</v>
      </c>
      <c r="L42" s="62">
        <f>IF(ISNUMBER(K42),ROUND(J42*(K42+1),2),0)</f>
        <v>0</v>
      </c>
      <c r="M42" s="12"/>
      <c r="N42" s="2"/>
      <c r="O42" s="2"/>
      <c r="P42" s="2"/>
      <c r="Q42" s="39">
        <f>IF(ISNUMBER(K42),IF(H42&gt;0,IF(I42&gt;0,J42,0),0),0)</f>
        <v>0</v>
      </c>
      <c r="R42" s="26">
        <f>IF(ISNUMBER(K42)=FALSE,J42,0)</f>
        <v>0</v>
      </c>
    </row>
    <row r="43" ht="12.75">
      <c r="A43" s="9"/>
      <c r="B43" s="54" t="s">
        <v>73</v>
      </c>
      <c r="C43" s="1"/>
      <c r="D43" s="1"/>
      <c r="E43" s="55" t="s">
        <v>642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75</v>
      </c>
      <c r="C44" s="1"/>
      <c r="D44" s="1"/>
      <c r="E44" s="55" t="s">
        <v>839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ht="12.75">
      <c r="A45" s="9"/>
      <c r="B45" s="54" t="s">
        <v>77</v>
      </c>
      <c r="C45" s="1"/>
      <c r="D45" s="1"/>
      <c r="E45" s="55" t="s">
        <v>145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 thickBot="1" ht="12.75">
      <c r="A46" s="9"/>
      <c r="B46" s="56" t="s">
        <v>79</v>
      </c>
      <c r="C46" s="29"/>
      <c r="D46" s="29"/>
      <c r="E46" s="57" t="s">
        <v>80</v>
      </c>
      <c r="F46" s="29"/>
      <c r="G46" s="29"/>
      <c r="H46" s="58"/>
      <c r="I46" s="29"/>
      <c r="J46" s="58"/>
      <c r="K46" s="29"/>
      <c r="L46" s="29"/>
      <c r="M46" s="12"/>
      <c r="N46" s="2"/>
      <c r="O46" s="2"/>
      <c r="P46" s="2"/>
      <c r="Q46" s="2"/>
    </row>
    <row r="47" thickTop="1" thickBot="1" ht="25" customHeight="1">
      <c r="A47" s="9"/>
      <c r="B47" s="1"/>
      <c r="C47" s="63">
        <v>0</v>
      </c>
      <c r="D47" s="1"/>
      <c r="E47" s="63" t="s">
        <v>60</v>
      </c>
      <c r="F47" s="1"/>
      <c r="G47" s="64" t="s">
        <v>127</v>
      </c>
      <c r="H47" s="65">
        <f>J32+J37+J42</f>
        <v>0</v>
      </c>
      <c r="I47" s="64" t="s">
        <v>128</v>
      </c>
      <c r="J47" s="66">
        <f>(L47-H47)</f>
        <v>0</v>
      </c>
      <c r="K47" s="64" t="s">
        <v>129</v>
      </c>
      <c r="L47" s="67">
        <f>L32+L37+L42</f>
        <v>0</v>
      </c>
      <c r="M47" s="12"/>
      <c r="N47" s="2"/>
      <c r="O47" s="2"/>
      <c r="P47" s="2"/>
      <c r="Q47" s="39">
        <f>0+Q32+Q37+Q42</f>
        <v>0</v>
      </c>
      <c r="R47" s="26">
        <f>0+R32+R37+R42</f>
        <v>0</v>
      </c>
      <c r="S47" s="68">
        <f>Q47*(1+J47)+R47</f>
        <v>0</v>
      </c>
    </row>
    <row r="48" thickTop="1" thickBot="1" ht="25" customHeight="1">
      <c r="A48" s="9"/>
      <c r="B48" s="69"/>
      <c r="C48" s="69"/>
      <c r="D48" s="69"/>
      <c r="E48" s="69"/>
      <c r="F48" s="69"/>
      <c r="G48" s="70" t="s">
        <v>130</v>
      </c>
      <c r="H48" s="71">
        <f>J32+J37+J42</f>
        <v>0</v>
      </c>
      <c r="I48" s="70" t="s">
        <v>131</v>
      </c>
      <c r="J48" s="72">
        <f>0+J47</f>
        <v>0</v>
      </c>
      <c r="K48" s="70" t="s">
        <v>132</v>
      </c>
      <c r="L48" s="73">
        <f>L32+L37+L42</f>
        <v>0</v>
      </c>
      <c r="M48" s="12"/>
      <c r="N48" s="2"/>
      <c r="O48" s="2"/>
      <c r="P48" s="2"/>
      <c r="Q48" s="2"/>
    </row>
    <row r="49" ht="40" customHeight="1">
      <c r="A49" s="9"/>
      <c r="B49" s="78" t="s">
        <v>152</v>
      </c>
      <c r="C49" s="1"/>
      <c r="D49" s="1"/>
      <c r="E49" s="1"/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ht="12.75">
      <c r="A50" s="9"/>
      <c r="B50" s="47">
        <v>4</v>
      </c>
      <c r="C50" s="48" t="s">
        <v>526</v>
      </c>
      <c r="D50" s="48" t="s">
        <v>3</v>
      </c>
      <c r="E50" s="48" t="s">
        <v>527</v>
      </c>
      <c r="F50" s="48" t="s">
        <v>3</v>
      </c>
      <c r="G50" s="49" t="s">
        <v>155</v>
      </c>
      <c r="H50" s="50">
        <v>1.4399999999999999</v>
      </c>
      <c r="I50" s="24">
        <f>ROUND(0,2)</f>
        <v>0</v>
      </c>
      <c r="J50" s="51">
        <f>ROUND(I50*H50,2)</f>
        <v>0</v>
      </c>
      <c r="K50" s="52">
        <v>0.20999999999999999</v>
      </c>
      <c r="L50" s="53">
        <f>IF(ISNUMBER(K50),ROUND(J50*(K50+1),2),0)</f>
        <v>0</v>
      </c>
      <c r="M50" s="12"/>
      <c r="N50" s="2"/>
      <c r="O50" s="2"/>
      <c r="P50" s="2"/>
      <c r="Q50" s="39">
        <f>IF(ISNUMBER(K50),IF(H50&gt;0,IF(I50&gt;0,J50,0),0),0)</f>
        <v>0</v>
      </c>
      <c r="R50" s="26">
        <f>IF(ISNUMBER(K50)=FALSE,J50,0)</f>
        <v>0</v>
      </c>
    </row>
    <row r="51" ht="12.75">
      <c r="A51" s="9"/>
      <c r="B51" s="54" t="s">
        <v>73</v>
      </c>
      <c r="C51" s="1"/>
      <c r="D51" s="1"/>
      <c r="E51" s="55" t="s">
        <v>840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ht="12.75">
      <c r="A52" s="9"/>
      <c r="B52" s="54" t="s">
        <v>75</v>
      </c>
      <c r="C52" s="1"/>
      <c r="D52" s="1"/>
      <c r="E52" s="55" t="s">
        <v>841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54" t="s">
        <v>77</v>
      </c>
      <c r="C53" s="1"/>
      <c r="D53" s="1"/>
      <c r="E53" s="55" t="s">
        <v>158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thickBot="1" ht="12.75">
      <c r="A54" s="9"/>
      <c r="B54" s="56" t="s">
        <v>79</v>
      </c>
      <c r="C54" s="29"/>
      <c r="D54" s="29"/>
      <c r="E54" s="57" t="s">
        <v>80</v>
      </c>
      <c r="F54" s="29"/>
      <c r="G54" s="29"/>
      <c r="H54" s="58"/>
      <c r="I54" s="29"/>
      <c r="J54" s="58"/>
      <c r="K54" s="29"/>
      <c r="L54" s="29"/>
      <c r="M54" s="12"/>
      <c r="N54" s="2"/>
      <c r="O54" s="2"/>
      <c r="P54" s="2"/>
      <c r="Q54" s="2"/>
    </row>
    <row r="55" thickTop="1" ht="12.75">
      <c r="A55" s="9"/>
      <c r="B55" s="47">
        <v>5</v>
      </c>
      <c r="C55" s="48" t="s">
        <v>842</v>
      </c>
      <c r="D55" s="48" t="s">
        <v>3</v>
      </c>
      <c r="E55" s="48" t="s">
        <v>843</v>
      </c>
      <c r="F55" s="48" t="s">
        <v>3</v>
      </c>
      <c r="G55" s="49" t="s">
        <v>169</v>
      </c>
      <c r="H55" s="59">
        <v>6</v>
      </c>
      <c r="I55" s="33">
        <f>ROUND(0,2)</f>
        <v>0</v>
      </c>
      <c r="J55" s="60">
        <f>ROUND(I55*H55,2)</f>
        <v>0</v>
      </c>
      <c r="K55" s="61">
        <v>0.20999999999999999</v>
      </c>
      <c r="L55" s="62">
        <f>IF(ISNUMBER(K55),ROUND(J55*(K55+1),2),0)</f>
        <v>0</v>
      </c>
      <c r="M55" s="12"/>
      <c r="N55" s="2"/>
      <c r="O55" s="2"/>
      <c r="P55" s="2"/>
      <c r="Q55" s="39">
        <f>IF(ISNUMBER(K55),IF(H55&gt;0,IF(I55&gt;0,J55,0),0),0)</f>
        <v>0</v>
      </c>
      <c r="R55" s="26">
        <f>IF(ISNUMBER(K55)=FALSE,J55,0)</f>
        <v>0</v>
      </c>
    </row>
    <row r="56" ht="12.75">
      <c r="A56" s="9"/>
      <c r="B56" s="54" t="s">
        <v>73</v>
      </c>
      <c r="C56" s="1"/>
      <c r="D56" s="1"/>
      <c r="E56" s="55" t="s">
        <v>528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ht="12.75">
      <c r="A57" s="9"/>
      <c r="B57" s="54" t="s">
        <v>75</v>
      </c>
      <c r="C57" s="1"/>
      <c r="D57" s="1"/>
      <c r="E57" s="55" t="s">
        <v>844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ht="12.75">
      <c r="A58" s="9"/>
      <c r="B58" s="54" t="s">
        <v>77</v>
      </c>
      <c r="C58" s="1"/>
      <c r="D58" s="1"/>
      <c r="E58" s="55" t="s">
        <v>158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thickBot="1" ht="12.75">
      <c r="A59" s="9"/>
      <c r="B59" s="56" t="s">
        <v>79</v>
      </c>
      <c r="C59" s="29"/>
      <c r="D59" s="29"/>
      <c r="E59" s="57" t="s">
        <v>80</v>
      </c>
      <c r="F59" s="29"/>
      <c r="G59" s="29"/>
      <c r="H59" s="58"/>
      <c r="I59" s="29"/>
      <c r="J59" s="58"/>
      <c r="K59" s="29"/>
      <c r="L59" s="29"/>
      <c r="M59" s="12"/>
      <c r="N59" s="2"/>
      <c r="O59" s="2"/>
      <c r="P59" s="2"/>
      <c r="Q59" s="2"/>
    </row>
    <row r="60" thickTop="1" ht="12.75">
      <c r="A60" s="9"/>
      <c r="B60" s="47">
        <v>6</v>
      </c>
      <c r="C60" s="48" t="s">
        <v>405</v>
      </c>
      <c r="D60" s="48" t="s">
        <v>3</v>
      </c>
      <c r="E60" s="48" t="s">
        <v>406</v>
      </c>
      <c r="F60" s="48" t="s">
        <v>3</v>
      </c>
      <c r="G60" s="49" t="s">
        <v>155</v>
      </c>
      <c r="H60" s="59">
        <v>2.25</v>
      </c>
      <c r="I60" s="33">
        <f>ROUND(0,2)</f>
        <v>0</v>
      </c>
      <c r="J60" s="60">
        <f>ROUND(I60*H60,2)</f>
        <v>0</v>
      </c>
      <c r="K60" s="61">
        <v>0.20999999999999999</v>
      </c>
      <c r="L60" s="62">
        <f>IF(ISNUMBER(K60),ROUND(J60*(K60+1),2),0)</f>
        <v>0</v>
      </c>
      <c r="M60" s="12"/>
      <c r="N60" s="2"/>
      <c r="O60" s="2"/>
      <c r="P60" s="2"/>
      <c r="Q60" s="39">
        <f>IF(ISNUMBER(K60),IF(H60&gt;0,IF(I60&gt;0,J60,0),0),0)</f>
        <v>0</v>
      </c>
      <c r="R60" s="26">
        <f>IF(ISNUMBER(K60)=FALSE,J60,0)</f>
        <v>0</v>
      </c>
    </row>
    <row r="61" ht="12.75">
      <c r="A61" s="9"/>
      <c r="B61" s="54" t="s">
        <v>73</v>
      </c>
      <c r="C61" s="1"/>
      <c r="D61" s="1"/>
      <c r="E61" s="55" t="s">
        <v>435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ht="12.75">
      <c r="A62" s="9"/>
      <c r="B62" s="54" t="s">
        <v>75</v>
      </c>
      <c r="C62" s="1"/>
      <c r="D62" s="1"/>
      <c r="E62" s="55" t="s">
        <v>845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ht="12.75">
      <c r="A63" s="9"/>
      <c r="B63" s="54" t="s">
        <v>77</v>
      </c>
      <c r="C63" s="1"/>
      <c r="D63" s="1"/>
      <c r="E63" s="55" t="s">
        <v>409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thickBot="1" ht="12.75">
      <c r="A64" s="9"/>
      <c r="B64" s="56" t="s">
        <v>79</v>
      </c>
      <c r="C64" s="29"/>
      <c r="D64" s="29"/>
      <c r="E64" s="57" t="s">
        <v>80</v>
      </c>
      <c r="F64" s="29"/>
      <c r="G64" s="29"/>
      <c r="H64" s="58"/>
      <c r="I64" s="29"/>
      <c r="J64" s="58"/>
      <c r="K64" s="29"/>
      <c r="L64" s="29"/>
      <c r="M64" s="12"/>
      <c r="N64" s="2"/>
      <c r="O64" s="2"/>
      <c r="P64" s="2"/>
      <c r="Q64" s="2"/>
    </row>
    <row r="65" thickTop="1" ht="12.75">
      <c r="A65" s="9"/>
      <c r="B65" s="47">
        <v>7</v>
      </c>
      <c r="C65" s="48" t="s">
        <v>646</v>
      </c>
      <c r="D65" s="48" t="s">
        <v>3</v>
      </c>
      <c r="E65" s="48" t="s">
        <v>647</v>
      </c>
      <c r="F65" s="48" t="s">
        <v>3</v>
      </c>
      <c r="G65" s="49" t="s">
        <v>155</v>
      </c>
      <c r="H65" s="59">
        <v>170.02000000000001</v>
      </c>
      <c r="I65" s="33">
        <f>ROUND(0,2)</f>
        <v>0</v>
      </c>
      <c r="J65" s="60">
        <f>ROUND(I65*H65,2)</f>
        <v>0</v>
      </c>
      <c r="K65" s="61">
        <v>0.20999999999999999</v>
      </c>
      <c r="L65" s="62">
        <f>IF(ISNUMBER(K65),ROUND(J65*(K65+1),2),0)</f>
        <v>0</v>
      </c>
      <c r="M65" s="12"/>
      <c r="N65" s="2"/>
      <c r="O65" s="2"/>
      <c r="P65" s="2"/>
      <c r="Q65" s="39">
        <f>IF(ISNUMBER(K65),IF(H65&gt;0,IF(I65&gt;0,J65,0),0),0)</f>
        <v>0</v>
      </c>
      <c r="R65" s="26">
        <f>IF(ISNUMBER(K65)=FALSE,J65,0)</f>
        <v>0</v>
      </c>
    </row>
    <row r="66" ht="12.75">
      <c r="A66" s="9"/>
      <c r="B66" s="54" t="s">
        <v>73</v>
      </c>
      <c r="C66" s="1"/>
      <c r="D66" s="1"/>
      <c r="E66" s="55" t="s">
        <v>648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ht="12.75">
      <c r="A67" s="9"/>
      <c r="B67" s="54" t="s">
        <v>75</v>
      </c>
      <c r="C67" s="1"/>
      <c r="D67" s="1"/>
      <c r="E67" s="55" t="s">
        <v>846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ht="12.75">
      <c r="A68" s="9"/>
      <c r="B68" s="54" t="s">
        <v>77</v>
      </c>
      <c r="C68" s="1"/>
      <c r="D68" s="1"/>
      <c r="E68" s="55" t="s">
        <v>344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thickBot="1" ht="12.75">
      <c r="A69" s="9"/>
      <c r="B69" s="56" t="s">
        <v>79</v>
      </c>
      <c r="C69" s="29"/>
      <c r="D69" s="29"/>
      <c r="E69" s="57" t="s">
        <v>80</v>
      </c>
      <c r="F69" s="29"/>
      <c r="G69" s="29"/>
      <c r="H69" s="58"/>
      <c r="I69" s="29"/>
      <c r="J69" s="58"/>
      <c r="K69" s="29"/>
      <c r="L69" s="29"/>
      <c r="M69" s="12"/>
      <c r="N69" s="2"/>
      <c r="O69" s="2"/>
      <c r="P69" s="2"/>
      <c r="Q69" s="2"/>
    </row>
    <row r="70" thickTop="1" ht="12.75">
      <c r="A70" s="9"/>
      <c r="B70" s="47">
        <v>8</v>
      </c>
      <c r="C70" s="48" t="s">
        <v>650</v>
      </c>
      <c r="D70" s="48" t="s">
        <v>3</v>
      </c>
      <c r="E70" s="48" t="s">
        <v>651</v>
      </c>
      <c r="F70" s="48" t="s">
        <v>3</v>
      </c>
      <c r="G70" s="49" t="s">
        <v>155</v>
      </c>
      <c r="H70" s="59">
        <v>89.575999999999993</v>
      </c>
      <c r="I70" s="33">
        <f>ROUND(0,2)</f>
        <v>0</v>
      </c>
      <c r="J70" s="60">
        <f>ROUND(I70*H70,2)</f>
        <v>0</v>
      </c>
      <c r="K70" s="61">
        <v>0.20999999999999999</v>
      </c>
      <c r="L70" s="62">
        <f>IF(ISNUMBER(K70),ROUND(J70*(K70+1),2),0)</f>
        <v>0</v>
      </c>
      <c r="M70" s="12"/>
      <c r="N70" s="2"/>
      <c r="O70" s="2"/>
      <c r="P70" s="2"/>
      <c r="Q70" s="39">
        <f>IF(ISNUMBER(K70),IF(H70&gt;0,IF(I70&gt;0,J70,0),0),0)</f>
        <v>0</v>
      </c>
      <c r="R70" s="26">
        <f>IF(ISNUMBER(K70)=FALSE,J70,0)</f>
        <v>0</v>
      </c>
    </row>
    <row r="71" ht="12.75">
      <c r="A71" s="9"/>
      <c r="B71" s="54" t="s">
        <v>73</v>
      </c>
      <c r="C71" s="1"/>
      <c r="D71" s="1"/>
      <c r="E71" s="55" t="s">
        <v>652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ht="12.75">
      <c r="A72" s="9"/>
      <c r="B72" s="54" t="s">
        <v>75</v>
      </c>
      <c r="C72" s="1"/>
      <c r="D72" s="1"/>
      <c r="E72" s="55" t="s">
        <v>847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ht="12.75">
      <c r="A73" s="9"/>
      <c r="B73" s="54" t="s">
        <v>77</v>
      </c>
      <c r="C73" s="1"/>
      <c r="D73" s="1"/>
      <c r="E73" s="55" t="s">
        <v>654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thickBot="1" ht="12.75">
      <c r="A74" s="9"/>
      <c r="B74" s="56" t="s">
        <v>79</v>
      </c>
      <c r="C74" s="29"/>
      <c r="D74" s="29"/>
      <c r="E74" s="57" t="s">
        <v>80</v>
      </c>
      <c r="F74" s="29"/>
      <c r="G74" s="29"/>
      <c r="H74" s="58"/>
      <c r="I74" s="29"/>
      <c r="J74" s="58"/>
      <c r="K74" s="29"/>
      <c r="L74" s="29"/>
      <c r="M74" s="12"/>
      <c r="N74" s="2"/>
      <c r="O74" s="2"/>
      <c r="P74" s="2"/>
      <c r="Q74" s="2"/>
    </row>
    <row r="75" thickTop="1" ht="12.75">
      <c r="A75" s="9"/>
      <c r="B75" s="47">
        <v>9</v>
      </c>
      <c r="C75" s="48" t="s">
        <v>433</v>
      </c>
      <c r="D75" s="48" t="s">
        <v>3</v>
      </c>
      <c r="E75" s="48" t="s">
        <v>434</v>
      </c>
      <c r="F75" s="48" t="s">
        <v>3</v>
      </c>
      <c r="G75" s="49" t="s">
        <v>214</v>
      </c>
      <c r="H75" s="59">
        <v>23.600000000000001</v>
      </c>
      <c r="I75" s="33">
        <f>ROUND(0,2)</f>
        <v>0</v>
      </c>
      <c r="J75" s="60">
        <f>ROUND(I75*H75,2)</f>
        <v>0</v>
      </c>
      <c r="K75" s="61">
        <v>0.20999999999999999</v>
      </c>
      <c r="L75" s="62">
        <f>IF(ISNUMBER(K75),ROUND(J75*(K75+1),2),0)</f>
        <v>0</v>
      </c>
      <c r="M75" s="12"/>
      <c r="N75" s="2"/>
      <c r="O75" s="2"/>
      <c r="P75" s="2"/>
      <c r="Q75" s="39">
        <f>IF(ISNUMBER(K75),IF(H75&gt;0,IF(I75&gt;0,J75,0),0),0)</f>
        <v>0</v>
      </c>
      <c r="R75" s="26">
        <f>IF(ISNUMBER(K75)=FALSE,J75,0)</f>
        <v>0</v>
      </c>
    </row>
    <row r="76" ht="12.75">
      <c r="A76" s="9"/>
      <c r="B76" s="54" t="s">
        <v>73</v>
      </c>
      <c r="C76" s="1"/>
      <c r="D76" s="1"/>
      <c r="E76" s="55" t="s">
        <v>848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75</v>
      </c>
      <c r="C77" s="1"/>
      <c r="D77" s="1"/>
      <c r="E77" s="55" t="s">
        <v>849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ht="12.75">
      <c r="A78" s="9"/>
      <c r="B78" s="54" t="s">
        <v>77</v>
      </c>
      <c r="C78" s="1"/>
      <c r="D78" s="1"/>
      <c r="E78" s="55" t="s">
        <v>437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 thickBot="1" ht="12.75">
      <c r="A79" s="9"/>
      <c r="B79" s="56" t="s">
        <v>79</v>
      </c>
      <c r="C79" s="29"/>
      <c r="D79" s="29"/>
      <c r="E79" s="57" t="s">
        <v>80</v>
      </c>
      <c r="F79" s="29"/>
      <c r="G79" s="29"/>
      <c r="H79" s="58"/>
      <c r="I79" s="29"/>
      <c r="J79" s="58"/>
      <c r="K79" s="29"/>
      <c r="L79" s="29"/>
      <c r="M79" s="12"/>
      <c r="N79" s="2"/>
      <c r="O79" s="2"/>
      <c r="P79" s="2"/>
      <c r="Q79" s="2"/>
    </row>
    <row r="80" thickTop="1" ht="12.75">
      <c r="A80" s="9"/>
      <c r="B80" s="47">
        <v>10</v>
      </c>
      <c r="C80" s="48" t="s">
        <v>438</v>
      </c>
      <c r="D80" s="48" t="s">
        <v>3</v>
      </c>
      <c r="E80" s="48" t="s">
        <v>439</v>
      </c>
      <c r="F80" s="48" t="s">
        <v>3</v>
      </c>
      <c r="G80" s="49" t="s">
        <v>214</v>
      </c>
      <c r="H80" s="59">
        <v>23.600000000000001</v>
      </c>
      <c r="I80" s="33">
        <f>ROUND(0,2)</f>
        <v>0</v>
      </c>
      <c r="J80" s="60">
        <f>ROUND(I80*H80,2)</f>
        <v>0</v>
      </c>
      <c r="K80" s="61">
        <v>0.20999999999999999</v>
      </c>
      <c r="L80" s="62">
        <f>IF(ISNUMBER(K80),ROUND(J80*(K80+1),2),0)</f>
        <v>0</v>
      </c>
      <c r="M80" s="12"/>
      <c r="N80" s="2"/>
      <c r="O80" s="2"/>
      <c r="P80" s="2"/>
      <c r="Q80" s="39">
        <f>IF(ISNUMBER(K80),IF(H80&gt;0,IF(I80&gt;0,J80,0),0),0)</f>
        <v>0</v>
      </c>
      <c r="R80" s="26">
        <f>IF(ISNUMBER(K80)=FALSE,J80,0)</f>
        <v>0</v>
      </c>
    </row>
    <row r="81" ht="12.75">
      <c r="A81" s="9"/>
      <c r="B81" s="54" t="s">
        <v>73</v>
      </c>
      <c r="C81" s="1"/>
      <c r="D81" s="1"/>
      <c r="E81" s="55" t="s">
        <v>440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75</v>
      </c>
      <c r="C82" s="1"/>
      <c r="D82" s="1"/>
      <c r="E82" s="55" t="s">
        <v>849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ht="12.75">
      <c r="A83" s="9"/>
      <c r="B83" s="54" t="s">
        <v>77</v>
      </c>
      <c r="C83" s="1"/>
      <c r="D83" s="1"/>
      <c r="E83" s="55" t="s">
        <v>441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thickBot="1" ht="12.75">
      <c r="A84" s="9"/>
      <c r="B84" s="56" t="s">
        <v>79</v>
      </c>
      <c r="C84" s="29"/>
      <c r="D84" s="29"/>
      <c r="E84" s="57" t="s">
        <v>80</v>
      </c>
      <c r="F84" s="29"/>
      <c r="G84" s="29"/>
      <c r="H84" s="58"/>
      <c r="I84" s="29"/>
      <c r="J84" s="58"/>
      <c r="K84" s="29"/>
      <c r="L84" s="29"/>
      <c r="M84" s="12"/>
      <c r="N84" s="2"/>
      <c r="O84" s="2"/>
      <c r="P84" s="2"/>
      <c r="Q84" s="2"/>
    </row>
    <row r="85" thickTop="1" thickBot="1" ht="25" customHeight="1">
      <c r="A85" s="9"/>
      <c r="B85" s="1"/>
      <c r="C85" s="63">
        <v>1</v>
      </c>
      <c r="D85" s="1"/>
      <c r="E85" s="63" t="s">
        <v>135</v>
      </c>
      <c r="F85" s="1"/>
      <c r="G85" s="64" t="s">
        <v>127</v>
      </c>
      <c r="H85" s="65">
        <f>J50+J55+J60+J65+J70+J75+J80</f>
        <v>0</v>
      </c>
      <c r="I85" s="64" t="s">
        <v>128</v>
      </c>
      <c r="J85" s="66">
        <f>(L85-H85)</f>
        <v>0</v>
      </c>
      <c r="K85" s="64" t="s">
        <v>129</v>
      </c>
      <c r="L85" s="67">
        <f>L50+L55+L60+L65+L70+L75+L80</f>
        <v>0</v>
      </c>
      <c r="M85" s="12"/>
      <c r="N85" s="2"/>
      <c r="O85" s="2"/>
      <c r="P85" s="2"/>
      <c r="Q85" s="39">
        <f>0+Q50+Q55+Q60+Q65+Q70+Q75+Q80</f>
        <v>0</v>
      </c>
      <c r="R85" s="26">
        <f>0+R50+R55+R60+R65+R70+R75+R80</f>
        <v>0</v>
      </c>
      <c r="S85" s="68">
        <f>Q85*(1+J85)+R85</f>
        <v>0</v>
      </c>
    </row>
    <row r="86" thickTop="1" thickBot="1" ht="25" customHeight="1">
      <c r="A86" s="9"/>
      <c r="B86" s="69"/>
      <c r="C86" s="69"/>
      <c r="D86" s="69"/>
      <c r="E86" s="69"/>
      <c r="F86" s="69"/>
      <c r="G86" s="70" t="s">
        <v>130</v>
      </c>
      <c r="H86" s="71">
        <f>J50+J55+J60+J65+J70+J75+J80</f>
        <v>0</v>
      </c>
      <c r="I86" s="70" t="s">
        <v>131</v>
      </c>
      <c r="J86" s="72">
        <f>0+J85</f>
        <v>0</v>
      </c>
      <c r="K86" s="70" t="s">
        <v>132</v>
      </c>
      <c r="L86" s="73">
        <f>L50+L55+L60+L65+L70+L75+L80</f>
        <v>0</v>
      </c>
      <c r="M86" s="12"/>
      <c r="N86" s="2"/>
      <c r="O86" s="2"/>
      <c r="P86" s="2"/>
      <c r="Q86" s="2"/>
    </row>
    <row r="87" ht="40" customHeight="1">
      <c r="A87" s="9"/>
      <c r="B87" s="78" t="s">
        <v>442</v>
      </c>
      <c r="C87" s="1"/>
      <c r="D87" s="1"/>
      <c r="E87" s="1"/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ht="12.75">
      <c r="A88" s="9"/>
      <c r="B88" s="47">
        <v>11</v>
      </c>
      <c r="C88" s="48" t="s">
        <v>656</v>
      </c>
      <c r="D88" s="48" t="s">
        <v>3</v>
      </c>
      <c r="E88" s="48" t="s">
        <v>657</v>
      </c>
      <c r="F88" s="48" t="s">
        <v>3</v>
      </c>
      <c r="G88" s="49" t="s">
        <v>155</v>
      </c>
      <c r="H88" s="50">
        <v>4.1319999999999997</v>
      </c>
      <c r="I88" s="24">
        <f>ROUND(0,2)</f>
        <v>0</v>
      </c>
      <c r="J88" s="51">
        <f>ROUND(I88*H88,2)</f>
        <v>0</v>
      </c>
      <c r="K88" s="52">
        <v>0.20999999999999999</v>
      </c>
      <c r="L88" s="53">
        <f>IF(ISNUMBER(K88),ROUND(J88*(K88+1),2),0)</f>
        <v>0</v>
      </c>
      <c r="M88" s="12"/>
      <c r="N88" s="2"/>
      <c r="O88" s="2"/>
      <c r="P88" s="2"/>
      <c r="Q88" s="39">
        <f>IF(ISNUMBER(K88),IF(H88&gt;0,IF(I88&gt;0,J88,0),0),0)</f>
        <v>0</v>
      </c>
      <c r="R88" s="26">
        <f>IF(ISNUMBER(K88)=FALSE,J88,0)</f>
        <v>0</v>
      </c>
    </row>
    <row r="89" ht="12.75">
      <c r="A89" s="9"/>
      <c r="B89" s="54" t="s">
        <v>73</v>
      </c>
      <c r="C89" s="1"/>
      <c r="D89" s="1"/>
      <c r="E89" s="55" t="s">
        <v>356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ht="12.75">
      <c r="A90" s="9"/>
      <c r="B90" s="54" t="s">
        <v>75</v>
      </c>
      <c r="C90" s="1"/>
      <c r="D90" s="1"/>
      <c r="E90" s="55" t="s">
        <v>850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77</v>
      </c>
      <c r="C91" s="1"/>
      <c r="D91" s="1"/>
      <c r="E91" s="55" t="s">
        <v>228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thickBot="1" ht="12.75">
      <c r="A92" s="9"/>
      <c r="B92" s="56" t="s">
        <v>79</v>
      </c>
      <c r="C92" s="29"/>
      <c r="D92" s="29"/>
      <c r="E92" s="57" t="s">
        <v>80</v>
      </c>
      <c r="F92" s="29"/>
      <c r="G92" s="29"/>
      <c r="H92" s="58"/>
      <c r="I92" s="29"/>
      <c r="J92" s="58"/>
      <c r="K92" s="29"/>
      <c r="L92" s="29"/>
      <c r="M92" s="12"/>
      <c r="N92" s="2"/>
      <c r="O92" s="2"/>
      <c r="P92" s="2"/>
      <c r="Q92" s="2"/>
    </row>
    <row r="93" thickTop="1" thickBot="1" ht="25" customHeight="1">
      <c r="A93" s="9"/>
      <c r="B93" s="1"/>
      <c r="C93" s="63">
        <v>2</v>
      </c>
      <c r="D93" s="1"/>
      <c r="E93" s="63" t="s">
        <v>380</v>
      </c>
      <c r="F93" s="1"/>
      <c r="G93" s="64" t="s">
        <v>127</v>
      </c>
      <c r="H93" s="65">
        <f>0+J88</f>
        <v>0</v>
      </c>
      <c r="I93" s="64" t="s">
        <v>128</v>
      </c>
      <c r="J93" s="66">
        <f>(L93-H93)</f>
        <v>0</v>
      </c>
      <c r="K93" s="64" t="s">
        <v>129</v>
      </c>
      <c r="L93" s="67">
        <f>0+L88</f>
        <v>0</v>
      </c>
      <c r="M93" s="12"/>
      <c r="N93" s="2"/>
      <c r="O93" s="2"/>
      <c r="P93" s="2"/>
      <c r="Q93" s="39">
        <f>0+Q88</f>
        <v>0</v>
      </c>
      <c r="R93" s="26">
        <f>0+R88</f>
        <v>0</v>
      </c>
      <c r="S93" s="68">
        <f>Q93*(1+J93)+R93</f>
        <v>0</v>
      </c>
    </row>
    <row r="94" thickTop="1" thickBot="1" ht="25" customHeight="1">
      <c r="A94" s="9"/>
      <c r="B94" s="69"/>
      <c r="C94" s="69"/>
      <c r="D94" s="69"/>
      <c r="E94" s="69"/>
      <c r="F94" s="69"/>
      <c r="G94" s="70" t="s">
        <v>130</v>
      </c>
      <c r="H94" s="71">
        <f>0+J88</f>
        <v>0</v>
      </c>
      <c r="I94" s="70" t="s">
        <v>131</v>
      </c>
      <c r="J94" s="72">
        <f>0+J93</f>
        <v>0</v>
      </c>
      <c r="K94" s="70" t="s">
        <v>132</v>
      </c>
      <c r="L94" s="73">
        <f>0+L88</f>
        <v>0</v>
      </c>
      <c r="M94" s="12"/>
      <c r="N94" s="2"/>
      <c r="O94" s="2"/>
      <c r="P94" s="2"/>
      <c r="Q94" s="2"/>
    </row>
    <row r="95" ht="40" customHeight="1">
      <c r="A95" s="9"/>
      <c r="B95" s="78" t="s">
        <v>669</v>
      </c>
      <c r="C95" s="1"/>
      <c r="D95" s="1"/>
      <c r="E95" s="1"/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47">
        <v>12</v>
      </c>
      <c r="C96" s="48" t="s">
        <v>670</v>
      </c>
      <c r="D96" s="48" t="s">
        <v>3</v>
      </c>
      <c r="E96" s="48" t="s">
        <v>671</v>
      </c>
      <c r="F96" s="48" t="s">
        <v>3</v>
      </c>
      <c r="G96" s="49" t="s">
        <v>155</v>
      </c>
      <c r="H96" s="50">
        <v>37.991999999999997</v>
      </c>
      <c r="I96" s="24">
        <f>ROUND(0,2)</f>
        <v>0</v>
      </c>
      <c r="J96" s="51">
        <f>ROUND(I96*H96,2)</f>
        <v>0</v>
      </c>
      <c r="K96" s="52">
        <v>0.20999999999999999</v>
      </c>
      <c r="L96" s="53">
        <f>IF(ISNUMBER(K96),ROUND(J96*(K96+1),2),0)</f>
        <v>0</v>
      </c>
      <c r="M96" s="12"/>
      <c r="N96" s="2"/>
      <c r="O96" s="2"/>
      <c r="P96" s="2"/>
      <c r="Q96" s="39">
        <f>IF(ISNUMBER(K96),IF(H96&gt;0,IF(I96&gt;0,J96,0),0),0)</f>
        <v>0</v>
      </c>
      <c r="R96" s="26">
        <f>IF(ISNUMBER(K96)=FALSE,J96,0)</f>
        <v>0</v>
      </c>
    </row>
    <row r="97" ht="12.75">
      <c r="A97" s="9"/>
      <c r="B97" s="54" t="s">
        <v>73</v>
      </c>
      <c r="C97" s="1"/>
      <c r="D97" s="1"/>
      <c r="E97" s="55" t="s">
        <v>672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ht="12.75">
      <c r="A98" s="9"/>
      <c r="B98" s="54" t="s">
        <v>75</v>
      </c>
      <c r="C98" s="1"/>
      <c r="D98" s="1"/>
      <c r="E98" s="55" t="s">
        <v>851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ht="12.75">
      <c r="A99" s="9"/>
      <c r="B99" s="54" t="s">
        <v>77</v>
      </c>
      <c r="C99" s="1"/>
      <c r="D99" s="1"/>
      <c r="E99" s="55" t="s">
        <v>223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thickBot="1" ht="12.75">
      <c r="A100" s="9"/>
      <c r="B100" s="56" t="s">
        <v>79</v>
      </c>
      <c r="C100" s="29"/>
      <c r="D100" s="29"/>
      <c r="E100" s="57" t="s">
        <v>80</v>
      </c>
      <c r="F100" s="29"/>
      <c r="G100" s="29"/>
      <c r="H100" s="58"/>
      <c r="I100" s="29"/>
      <c r="J100" s="58"/>
      <c r="K100" s="29"/>
      <c r="L100" s="29"/>
      <c r="M100" s="12"/>
      <c r="N100" s="2"/>
      <c r="O100" s="2"/>
      <c r="P100" s="2"/>
      <c r="Q100" s="2"/>
    </row>
    <row r="101" thickTop="1" ht="12.75">
      <c r="A101" s="9"/>
      <c r="B101" s="47">
        <v>13</v>
      </c>
      <c r="C101" s="48" t="s">
        <v>674</v>
      </c>
      <c r="D101" s="48" t="s">
        <v>3</v>
      </c>
      <c r="E101" s="48" t="s">
        <v>675</v>
      </c>
      <c r="F101" s="48" t="s">
        <v>3</v>
      </c>
      <c r="G101" s="49" t="s">
        <v>142</v>
      </c>
      <c r="H101" s="59">
        <v>0.67400000000000004</v>
      </c>
      <c r="I101" s="33">
        <f>ROUND(0,2)</f>
        <v>0</v>
      </c>
      <c r="J101" s="60">
        <f>ROUND(I101*H101,2)</f>
        <v>0</v>
      </c>
      <c r="K101" s="61">
        <v>0.20999999999999999</v>
      </c>
      <c r="L101" s="62">
        <f>IF(ISNUMBER(K101),ROUND(J101*(K101+1),2),0)</f>
        <v>0</v>
      </c>
      <c r="M101" s="12"/>
      <c r="N101" s="2"/>
      <c r="O101" s="2"/>
      <c r="P101" s="2"/>
      <c r="Q101" s="39">
        <f>IF(ISNUMBER(K101),IF(H101&gt;0,IF(I101&gt;0,J101,0),0),0)</f>
        <v>0</v>
      </c>
      <c r="R101" s="26">
        <f>IF(ISNUMBER(K101)=FALSE,J101,0)</f>
        <v>0</v>
      </c>
    </row>
    <row r="102" ht="12.75">
      <c r="A102" s="9"/>
      <c r="B102" s="54" t="s">
        <v>73</v>
      </c>
      <c r="C102" s="1"/>
      <c r="D102" s="1"/>
      <c r="E102" s="55" t="s">
        <v>356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ht="12.75">
      <c r="A103" s="9"/>
      <c r="B103" s="54" t="s">
        <v>75</v>
      </c>
      <c r="C103" s="1"/>
      <c r="D103" s="1"/>
      <c r="E103" s="55" t="s">
        <v>852</v>
      </c>
      <c r="F103" s="1"/>
      <c r="G103" s="1"/>
      <c r="H103" s="46"/>
      <c r="I103" s="1"/>
      <c r="J103" s="46"/>
      <c r="K103" s="1"/>
      <c r="L103" s="1"/>
      <c r="M103" s="12"/>
      <c r="N103" s="2"/>
      <c r="O103" s="2"/>
      <c r="P103" s="2"/>
      <c r="Q103" s="2"/>
    </row>
    <row r="104" ht="12.75">
      <c r="A104" s="9"/>
      <c r="B104" s="54" t="s">
        <v>77</v>
      </c>
      <c r="C104" s="1"/>
      <c r="D104" s="1"/>
      <c r="E104" s="55" t="s">
        <v>668</v>
      </c>
      <c r="F104" s="1"/>
      <c r="G104" s="1"/>
      <c r="H104" s="46"/>
      <c r="I104" s="1"/>
      <c r="J104" s="46"/>
      <c r="K104" s="1"/>
      <c r="L104" s="1"/>
      <c r="M104" s="12"/>
      <c r="N104" s="2"/>
      <c r="O104" s="2"/>
      <c r="P104" s="2"/>
      <c r="Q104" s="2"/>
    </row>
    <row r="105" thickBot="1" ht="12.75">
      <c r="A105" s="9"/>
      <c r="B105" s="56" t="s">
        <v>79</v>
      </c>
      <c r="C105" s="29"/>
      <c r="D105" s="29"/>
      <c r="E105" s="57" t="s">
        <v>80</v>
      </c>
      <c r="F105" s="29"/>
      <c r="G105" s="29"/>
      <c r="H105" s="58"/>
      <c r="I105" s="29"/>
      <c r="J105" s="58"/>
      <c r="K105" s="29"/>
      <c r="L105" s="29"/>
      <c r="M105" s="12"/>
      <c r="N105" s="2"/>
      <c r="O105" s="2"/>
      <c r="P105" s="2"/>
      <c r="Q105" s="2"/>
    </row>
    <row r="106" thickTop="1" ht="12.75">
      <c r="A106" s="9"/>
      <c r="B106" s="47">
        <v>14</v>
      </c>
      <c r="C106" s="48" t="s">
        <v>678</v>
      </c>
      <c r="D106" s="48" t="s">
        <v>3</v>
      </c>
      <c r="E106" s="48" t="s">
        <v>679</v>
      </c>
      <c r="F106" s="48" t="s">
        <v>3</v>
      </c>
      <c r="G106" s="49" t="s">
        <v>142</v>
      </c>
      <c r="H106" s="59">
        <v>1.0449999999999999</v>
      </c>
      <c r="I106" s="33">
        <f>ROUND(0,2)</f>
        <v>0</v>
      </c>
      <c r="J106" s="60">
        <f>ROUND(I106*H106,2)</f>
        <v>0</v>
      </c>
      <c r="K106" s="61">
        <v>0.20999999999999999</v>
      </c>
      <c r="L106" s="62">
        <f>IF(ISNUMBER(K106),ROUND(J106*(K106+1),2),0)</f>
        <v>0</v>
      </c>
      <c r="M106" s="12"/>
      <c r="N106" s="2"/>
      <c r="O106" s="2"/>
      <c r="P106" s="2"/>
      <c r="Q106" s="39">
        <f>IF(ISNUMBER(K106),IF(H106&gt;0,IF(I106&gt;0,J106,0),0),0)</f>
        <v>0</v>
      </c>
      <c r="R106" s="26">
        <f>IF(ISNUMBER(K106)=FALSE,J106,0)</f>
        <v>0</v>
      </c>
    </row>
    <row r="107" ht="12.75">
      <c r="A107" s="9"/>
      <c r="B107" s="54" t="s">
        <v>73</v>
      </c>
      <c r="C107" s="1"/>
      <c r="D107" s="1"/>
      <c r="E107" s="55" t="s">
        <v>680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ht="12.75">
      <c r="A108" s="9"/>
      <c r="B108" s="54" t="s">
        <v>75</v>
      </c>
      <c r="C108" s="1"/>
      <c r="D108" s="1"/>
      <c r="E108" s="55" t="s">
        <v>853</v>
      </c>
      <c r="F108" s="1"/>
      <c r="G108" s="1"/>
      <c r="H108" s="46"/>
      <c r="I108" s="1"/>
      <c r="J108" s="46"/>
      <c r="K108" s="1"/>
      <c r="L108" s="1"/>
      <c r="M108" s="12"/>
      <c r="N108" s="2"/>
      <c r="O108" s="2"/>
      <c r="P108" s="2"/>
      <c r="Q108" s="2"/>
    </row>
    <row r="109" ht="12.75">
      <c r="A109" s="9"/>
      <c r="B109" s="54" t="s">
        <v>77</v>
      </c>
      <c r="C109" s="1"/>
      <c r="D109" s="1"/>
      <c r="E109" s="55" t="s">
        <v>668</v>
      </c>
      <c r="F109" s="1"/>
      <c r="G109" s="1"/>
      <c r="H109" s="46"/>
      <c r="I109" s="1"/>
      <c r="J109" s="46"/>
      <c r="K109" s="1"/>
      <c r="L109" s="1"/>
      <c r="M109" s="12"/>
      <c r="N109" s="2"/>
      <c r="O109" s="2"/>
      <c r="P109" s="2"/>
      <c r="Q109" s="2"/>
    </row>
    <row r="110" thickBot="1" ht="12.75">
      <c r="A110" s="9"/>
      <c r="B110" s="56" t="s">
        <v>79</v>
      </c>
      <c r="C110" s="29"/>
      <c r="D110" s="29"/>
      <c r="E110" s="57" t="s">
        <v>80</v>
      </c>
      <c r="F110" s="29"/>
      <c r="G110" s="29"/>
      <c r="H110" s="58"/>
      <c r="I110" s="29"/>
      <c r="J110" s="58"/>
      <c r="K110" s="29"/>
      <c r="L110" s="29"/>
      <c r="M110" s="12"/>
      <c r="N110" s="2"/>
      <c r="O110" s="2"/>
      <c r="P110" s="2"/>
      <c r="Q110" s="2"/>
    </row>
    <row r="111" thickTop="1" thickBot="1" ht="25" customHeight="1">
      <c r="A111" s="9"/>
      <c r="B111" s="1"/>
      <c r="C111" s="63">
        <v>3</v>
      </c>
      <c r="D111" s="1"/>
      <c r="E111" s="63" t="s">
        <v>639</v>
      </c>
      <c r="F111" s="1"/>
      <c r="G111" s="64" t="s">
        <v>127</v>
      </c>
      <c r="H111" s="65">
        <f>J96+J101+J106</f>
        <v>0</v>
      </c>
      <c r="I111" s="64" t="s">
        <v>128</v>
      </c>
      <c r="J111" s="66">
        <f>(L111-H111)</f>
        <v>0</v>
      </c>
      <c r="K111" s="64" t="s">
        <v>129</v>
      </c>
      <c r="L111" s="67">
        <f>L96+L101+L106</f>
        <v>0</v>
      </c>
      <c r="M111" s="12"/>
      <c r="N111" s="2"/>
      <c r="O111" s="2"/>
      <c r="P111" s="2"/>
      <c r="Q111" s="39">
        <f>0+Q96+Q101+Q106</f>
        <v>0</v>
      </c>
      <c r="R111" s="26">
        <f>0+R96+R101+R106</f>
        <v>0</v>
      </c>
      <c r="S111" s="68">
        <f>Q111*(1+J111)+R111</f>
        <v>0</v>
      </c>
    </row>
    <row r="112" thickTop="1" thickBot="1" ht="25" customHeight="1">
      <c r="A112" s="9"/>
      <c r="B112" s="69"/>
      <c r="C112" s="69"/>
      <c r="D112" s="69"/>
      <c r="E112" s="69"/>
      <c r="F112" s="69"/>
      <c r="G112" s="70" t="s">
        <v>130</v>
      </c>
      <c r="H112" s="71">
        <f>J96+J101+J106</f>
        <v>0</v>
      </c>
      <c r="I112" s="70" t="s">
        <v>131</v>
      </c>
      <c r="J112" s="72">
        <f>0+J111</f>
        <v>0</v>
      </c>
      <c r="K112" s="70" t="s">
        <v>132</v>
      </c>
      <c r="L112" s="73">
        <f>L96+L101+L106</f>
        <v>0</v>
      </c>
      <c r="M112" s="12"/>
      <c r="N112" s="2"/>
      <c r="O112" s="2"/>
      <c r="P112" s="2"/>
      <c r="Q112" s="2"/>
    </row>
    <row r="113" ht="40" customHeight="1">
      <c r="A113" s="9"/>
      <c r="B113" s="78" t="s">
        <v>218</v>
      </c>
      <c r="C113" s="1"/>
      <c r="D113" s="1"/>
      <c r="E113" s="1"/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 ht="12.75">
      <c r="A114" s="9"/>
      <c r="B114" s="47">
        <v>15</v>
      </c>
      <c r="C114" s="48" t="s">
        <v>682</v>
      </c>
      <c r="D114" s="48" t="s">
        <v>3</v>
      </c>
      <c r="E114" s="48" t="s">
        <v>683</v>
      </c>
      <c r="F114" s="48" t="s">
        <v>3</v>
      </c>
      <c r="G114" s="49" t="s">
        <v>155</v>
      </c>
      <c r="H114" s="50">
        <v>11.093999999999999</v>
      </c>
      <c r="I114" s="24">
        <f>ROUND(0,2)</f>
        <v>0</v>
      </c>
      <c r="J114" s="51">
        <f>ROUND(I114*H114,2)</f>
        <v>0</v>
      </c>
      <c r="K114" s="52">
        <v>0.20999999999999999</v>
      </c>
      <c r="L114" s="53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 ht="12.75">
      <c r="A115" s="9"/>
      <c r="B115" s="54" t="s">
        <v>73</v>
      </c>
      <c r="C115" s="1"/>
      <c r="D115" s="1"/>
      <c r="E115" s="55" t="s">
        <v>684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75</v>
      </c>
      <c r="C116" s="1"/>
      <c r="D116" s="1"/>
      <c r="E116" s="55" t="s">
        <v>854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54" t="s">
        <v>77</v>
      </c>
      <c r="C117" s="1"/>
      <c r="D117" s="1"/>
      <c r="E117" s="55" t="s">
        <v>223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6" t="s">
        <v>79</v>
      </c>
      <c r="C118" s="29"/>
      <c r="D118" s="29"/>
      <c r="E118" s="57" t="s">
        <v>80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ht="12.75">
      <c r="A119" s="9"/>
      <c r="B119" s="47">
        <v>16</v>
      </c>
      <c r="C119" s="48" t="s">
        <v>562</v>
      </c>
      <c r="D119" s="48" t="s">
        <v>3</v>
      </c>
      <c r="E119" s="48" t="s">
        <v>563</v>
      </c>
      <c r="F119" s="48" t="s">
        <v>3</v>
      </c>
      <c r="G119" s="49" t="s">
        <v>155</v>
      </c>
      <c r="H119" s="59">
        <v>2.7000000000000002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 ht="12.75">
      <c r="A120" s="9"/>
      <c r="B120" s="54" t="s">
        <v>73</v>
      </c>
      <c r="C120" s="1"/>
      <c r="D120" s="1"/>
      <c r="E120" s="55" t="s">
        <v>855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ht="12.75">
      <c r="A121" s="9"/>
      <c r="B121" s="54" t="s">
        <v>75</v>
      </c>
      <c r="C121" s="1"/>
      <c r="D121" s="1"/>
      <c r="E121" s="55" t="s">
        <v>856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ht="12.75">
      <c r="A122" s="9"/>
      <c r="B122" s="54" t="s">
        <v>77</v>
      </c>
      <c r="C122" s="1"/>
      <c r="D122" s="1"/>
      <c r="E122" s="55" t="s">
        <v>688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6" t="s">
        <v>79</v>
      </c>
      <c r="C123" s="29"/>
      <c r="D123" s="29"/>
      <c r="E123" s="57" t="s">
        <v>80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 thickBot="1" ht="25" customHeight="1">
      <c r="A124" s="9"/>
      <c r="B124" s="1"/>
      <c r="C124" s="63">
        <v>4</v>
      </c>
      <c r="D124" s="1"/>
      <c r="E124" s="63" t="s">
        <v>136</v>
      </c>
      <c r="F124" s="1"/>
      <c r="G124" s="64" t="s">
        <v>127</v>
      </c>
      <c r="H124" s="65">
        <f>J114+J119</f>
        <v>0</v>
      </c>
      <c r="I124" s="64" t="s">
        <v>128</v>
      </c>
      <c r="J124" s="66">
        <f>(L124-H124)</f>
        <v>0</v>
      </c>
      <c r="K124" s="64" t="s">
        <v>129</v>
      </c>
      <c r="L124" s="67">
        <f>L114+L119</f>
        <v>0</v>
      </c>
      <c r="M124" s="12"/>
      <c r="N124" s="2"/>
      <c r="O124" s="2"/>
      <c r="P124" s="2"/>
      <c r="Q124" s="39">
        <f>0+Q114+Q119</f>
        <v>0</v>
      </c>
      <c r="R124" s="26">
        <f>0+R114+R119</f>
        <v>0</v>
      </c>
      <c r="S124" s="68">
        <f>Q124*(1+J124)+R124</f>
        <v>0</v>
      </c>
    </row>
    <row r="125" thickTop="1" thickBot="1" ht="25" customHeight="1">
      <c r="A125" s="9"/>
      <c r="B125" s="69"/>
      <c r="C125" s="69"/>
      <c r="D125" s="69"/>
      <c r="E125" s="69"/>
      <c r="F125" s="69"/>
      <c r="G125" s="70" t="s">
        <v>130</v>
      </c>
      <c r="H125" s="71">
        <f>J114+J119</f>
        <v>0</v>
      </c>
      <c r="I125" s="70" t="s">
        <v>131</v>
      </c>
      <c r="J125" s="72">
        <f>0+J124</f>
        <v>0</v>
      </c>
      <c r="K125" s="70" t="s">
        <v>132</v>
      </c>
      <c r="L125" s="73">
        <f>L114+L119</f>
        <v>0</v>
      </c>
      <c r="M125" s="12"/>
      <c r="N125" s="2"/>
      <c r="O125" s="2"/>
      <c r="P125" s="2"/>
      <c r="Q125" s="2"/>
    </row>
    <row r="126" ht="40" customHeight="1">
      <c r="A126" s="9"/>
      <c r="B126" s="78" t="s">
        <v>265</v>
      </c>
      <c r="C126" s="1"/>
      <c r="D126" s="1"/>
      <c r="E126" s="1"/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ht="12.75">
      <c r="A127" s="9"/>
      <c r="B127" s="47">
        <v>17</v>
      </c>
      <c r="C127" s="48" t="s">
        <v>857</v>
      </c>
      <c r="D127" s="48" t="s">
        <v>3</v>
      </c>
      <c r="E127" s="48" t="s">
        <v>858</v>
      </c>
      <c r="F127" s="48" t="s">
        <v>3</v>
      </c>
      <c r="G127" s="49" t="s">
        <v>103</v>
      </c>
      <c r="H127" s="50">
        <v>1</v>
      </c>
      <c r="I127" s="24">
        <f>ROUND(0,2)</f>
        <v>0</v>
      </c>
      <c r="J127" s="51">
        <f>ROUND(I127*H127,2)</f>
        <v>0</v>
      </c>
      <c r="K127" s="52">
        <v>0.20999999999999999</v>
      </c>
      <c r="L127" s="53">
        <f>IF(ISNUMBER(K127),ROUND(J127*(K127+1),2),0)</f>
        <v>0</v>
      </c>
      <c r="M127" s="12"/>
      <c r="N127" s="2"/>
      <c r="O127" s="2"/>
      <c r="P127" s="2"/>
      <c r="Q127" s="39">
        <f>IF(ISNUMBER(K127),IF(H127&gt;0,IF(I127&gt;0,J127,0),0),0)</f>
        <v>0</v>
      </c>
      <c r="R127" s="26">
        <f>IF(ISNUMBER(K127)=FALSE,J127,0)</f>
        <v>0</v>
      </c>
    </row>
    <row r="128" ht="12.75">
      <c r="A128" s="9"/>
      <c r="B128" s="54" t="s">
        <v>73</v>
      </c>
      <c r="C128" s="1"/>
      <c r="D128" s="1"/>
      <c r="E128" s="55" t="s">
        <v>356</v>
      </c>
      <c r="F128" s="1"/>
      <c r="G128" s="1"/>
      <c r="H128" s="46"/>
      <c r="I128" s="1"/>
      <c r="J128" s="46"/>
      <c r="K128" s="1"/>
      <c r="L128" s="1"/>
      <c r="M128" s="12"/>
      <c r="N128" s="2"/>
      <c r="O128" s="2"/>
      <c r="P128" s="2"/>
      <c r="Q128" s="2"/>
    </row>
    <row r="129" ht="12.75">
      <c r="A129" s="9"/>
      <c r="B129" s="54" t="s">
        <v>75</v>
      </c>
      <c r="C129" s="1"/>
      <c r="D129" s="1"/>
      <c r="E129" s="55" t="s">
        <v>859</v>
      </c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ht="12.75">
      <c r="A130" s="9"/>
      <c r="B130" s="54" t="s">
        <v>77</v>
      </c>
      <c r="C130" s="1"/>
      <c r="D130" s="1"/>
      <c r="E130" s="55" t="s">
        <v>860</v>
      </c>
      <c r="F130" s="1"/>
      <c r="G130" s="1"/>
      <c r="H130" s="46"/>
      <c r="I130" s="1"/>
      <c r="J130" s="46"/>
      <c r="K130" s="1"/>
      <c r="L130" s="1"/>
      <c r="M130" s="12"/>
      <c r="N130" s="2"/>
      <c r="O130" s="2"/>
      <c r="P130" s="2"/>
      <c r="Q130" s="2"/>
    </row>
    <row r="131" thickBot="1" ht="12.75">
      <c r="A131" s="9"/>
      <c r="B131" s="56" t="s">
        <v>79</v>
      </c>
      <c r="C131" s="29"/>
      <c r="D131" s="29"/>
      <c r="E131" s="57" t="s">
        <v>80</v>
      </c>
      <c r="F131" s="29"/>
      <c r="G131" s="29"/>
      <c r="H131" s="58"/>
      <c r="I131" s="29"/>
      <c r="J131" s="58"/>
      <c r="K131" s="29"/>
      <c r="L131" s="29"/>
      <c r="M131" s="12"/>
      <c r="N131" s="2"/>
      <c r="O131" s="2"/>
      <c r="P131" s="2"/>
      <c r="Q131" s="2"/>
    </row>
    <row r="132" thickTop="1" ht="12.75">
      <c r="A132" s="9"/>
      <c r="B132" s="47">
        <v>18</v>
      </c>
      <c r="C132" s="48" t="s">
        <v>689</v>
      </c>
      <c r="D132" s="48" t="s">
        <v>3</v>
      </c>
      <c r="E132" s="48" t="s">
        <v>690</v>
      </c>
      <c r="F132" s="48" t="s">
        <v>3</v>
      </c>
      <c r="G132" s="49" t="s">
        <v>155</v>
      </c>
      <c r="H132" s="59">
        <v>6.6559999999999997</v>
      </c>
      <c r="I132" s="33">
        <f>ROUND(0,2)</f>
        <v>0</v>
      </c>
      <c r="J132" s="60">
        <f>ROUND(I132*H132,2)</f>
        <v>0</v>
      </c>
      <c r="K132" s="61">
        <v>0.20999999999999999</v>
      </c>
      <c r="L132" s="62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 ht="12.75">
      <c r="A133" s="9"/>
      <c r="B133" s="54" t="s">
        <v>73</v>
      </c>
      <c r="C133" s="1"/>
      <c r="D133" s="1"/>
      <c r="E133" s="55" t="s">
        <v>684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ht="12.75">
      <c r="A134" s="9"/>
      <c r="B134" s="54" t="s">
        <v>75</v>
      </c>
      <c r="C134" s="1"/>
      <c r="D134" s="1"/>
      <c r="E134" s="55" t="s">
        <v>861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 ht="12.75">
      <c r="A135" s="9"/>
      <c r="B135" s="54" t="s">
        <v>77</v>
      </c>
      <c r="C135" s="1"/>
      <c r="D135" s="1"/>
      <c r="E135" s="55" t="s">
        <v>223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6" t="s">
        <v>79</v>
      </c>
      <c r="C136" s="29"/>
      <c r="D136" s="29"/>
      <c r="E136" s="57" t="s">
        <v>80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 thickBot="1" ht="25" customHeight="1">
      <c r="A137" s="9"/>
      <c r="B137" s="1"/>
      <c r="C137" s="63">
        <v>8</v>
      </c>
      <c r="D137" s="1"/>
      <c r="E137" s="63" t="s">
        <v>138</v>
      </c>
      <c r="F137" s="1"/>
      <c r="G137" s="64" t="s">
        <v>127</v>
      </c>
      <c r="H137" s="65">
        <f>J127+J132</f>
        <v>0</v>
      </c>
      <c r="I137" s="64" t="s">
        <v>128</v>
      </c>
      <c r="J137" s="66">
        <f>(L137-H137)</f>
        <v>0</v>
      </c>
      <c r="K137" s="64" t="s">
        <v>129</v>
      </c>
      <c r="L137" s="67">
        <f>L127+L132</f>
        <v>0</v>
      </c>
      <c r="M137" s="12"/>
      <c r="N137" s="2"/>
      <c r="O137" s="2"/>
      <c r="P137" s="2"/>
      <c r="Q137" s="39">
        <f>0+Q127+Q132</f>
        <v>0</v>
      </c>
      <c r="R137" s="26">
        <f>0+R127+R132</f>
        <v>0</v>
      </c>
      <c r="S137" s="68">
        <f>Q137*(1+J137)+R137</f>
        <v>0</v>
      </c>
    </row>
    <row r="138" thickTop="1" thickBot="1" ht="25" customHeight="1">
      <c r="A138" s="9"/>
      <c r="B138" s="69"/>
      <c r="C138" s="69"/>
      <c r="D138" s="69"/>
      <c r="E138" s="69"/>
      <c r="F138" s="69"/>
      <c r="G138" s="70" t="s">
        <v>130</v>
      </c>
      <c r="H138" s="71">
        <f>J127+J132</f>
        <v>0</v>
      </c>
      <c r="I138" s="70" t="s">
        <v>131</v>
      </c>
      <c r="J138" s="72">
        <f>0+J137</f>
        <v>0</v>
      </c>
      <c r="K138" s="70" t="s">
        <v>132</v>
      </c>
      <c r="L138" s="73">
        <f>L127+L132</f>
        <v>0</v>
      </c>
      <c r="M138" s="12"/>
      <c r="N138" s="2"/>
      <c r="O138" s="2"/>
      <c r="P138" s="2"/>
      <c r="Q138" s="2"/>
    </row>
    <row r="139" ht="40" customHeight="1">
      <c r="A139" s="9"/>
      <c r="B139" s="78" t="s">
        <v>279</v>
      </c>
      <c r="C139" s="1"/>
      <c r="D139" s="1"/>
      <c r="E139" s="1"/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 ht="12.75">
      <c r="A140" s="9"/>
      <c r="B140" s="47">
        <v>19</v>
      </c>
      <c r="C140" s="48" t="s">
        <v>692</v>
      </c>
      <c r="D140" s="48" t="s">
        <v>3</v>
      </c>
      <c r="E140" s="48" t="s">
        <v>693</v>
      </c>
      <c r="F140" s="48" t="s">
        <v>3</v>
      </c>
      <c r="G140" s="49" t="s">
        <v>169</v>
      </c>
      <c r="H140" s="50">
        <v>26</v>
      </c>
      <c r="I140" s="24">
        <f>ROUND(0,2)</f>
        <v>0</v>
      </c>
      <c r="J140" s="51">
        <f>ROUND(I140*H140,2)</f>
        <v>0</v>
      </c>
      <c r="K140" s="52">
        <v>0.20999999999999999</v>
      </c>
      <c r="L140" s="53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 ht="12.75">
      <c r="A141" s="9"/>
      <c r="B141" s="54" t="s">
        <v>73</v>
      </c>
      <c r="C141" s="1"/>
      <c r="D141" s="1"/>
      <c r="E141" s="55" t="s">
        <v>694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ht="12.75">
      <c r="A142" s="9"/>
      <c r="B142" s="54" t="s">
        <v>75</v>
      </c>
      <c r="C142" s="1"/>
      <c r="D142" s="1"/>
      <c r="E142" s="55" t="s">
        <v>862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ht="12.75">
      <c r="A143" s="9"/>
      <c r="B143" s="54" t="s">
        <v>77</v>
      </c>
      <c r="C143" s="1"/>
      <c r="D143" s="1"/>
      <c r="E143" s="55" t="s">
        <v>493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 ht="12.75">
      <c r="A144" s="9"/>
      <c r="B144" s="56" t="s">
        <v>79</v>
      </c>
      <c r="C144" s="29"/>
      <c r="D144" s="29"/>
      <c r="E144" s="57" t="s">
        <v>80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ht="12.75">
      <c r="A145" s="9"/>
      <c r="B145" s="47">
        <v>20</v>
      </c>
      <c r="C145" s="48" t="s">
        <v>863</v>
      </c>
      <c r="D145" s="48" t="s">
        <v>3</v>
      </c>
      <c r="E145" s="48" t="s">
        <v>864</v>
      </c>
      <c r="F145" s="48" t="s">
        <v>3</v>
      </c>
      <c r="G145" s="49" t="s">
        <v>169</v>
      </c>
      <c r="H145" s="59">
        <v>12</v>
      </c>
      <c r="I145" s="33">
        <f>ROUND(0,2)</f>
        <v>0</v>
      </c>
      <c r="J145" s="60">
        <f>ROUND(I145*H145,2)</f>
        <v>0</v>
      </c>
      <c r="K145" s="61">
        <v>0.20999999999999999</v>
      </c>
      <c r="L145" s="62">
        <f>IF(ISNUMBER(K145),ROUND(J145*(K145+1),2),0)</f>
        <v>0</v>
      </c>
      <c r="M145" s="12"/>
      <c r="N145" s="2"/>
      <c r="O145" s="2"/>
      <c r="P145" s="2"/>
      <c r="Q145" s="39">
        <f>IF(ISNUMBER(K145),IF(H145&gt;0,IF(I145&gt;0,J145,0),0),0)</f>
        <v>0</v>
      </c>
      <c r="R145" s="26">
        <f>IF(ISNUMBER(K145)=FALSE,J145,0)</f>
        <v>0</v>
      </c>
    </row>
    <row r="146" ht="12.75">
      <c r="A146" s="9"/>
      <c r="B146" s="54" t="s">
        <v>73</v>
      </c>
      <c r="C146" s="1"/>
      <c r="D146" s="1"/>
      <c r="E146" s="55" t="s">
        <v>865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ht="12.75">
      <c r="A147" s="9"/>
      <c r="B147" s="54" t="s">
        <v>75</v>
      </c>
      <c r="C147" s="1"/>
      <c r="D147" s="1"/>
      <c r="E147" s="55" t="s">
        <v>866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ht="12.75">
      <c r="A148" s="9"/>
      <c r="B148" s="54" t="s">
        <v>77</v>
      </c>
      <c r="C148" s="1"/>
      <c r="D148" s="1"/>
      <c r="E148" s="55" t="s">
        <v>611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6" t="s">
        <v>79</v>
      </c>
      <c r="C149" s="29"/>
      <c r="D149" s="29"/>
      <c r="E149" s="57" t="s">
        <v>80</v>
      </c>
      <c r="F149" s="29"/>
      <c r="G149" s="29"/>
      <c r="H149" s="58"/>
      <c r="I149" s="29"/>
      <c r="J149" s="58"/>
      <c r="K149" s="29"/>
      <c r="L149" s="29"/>
      <c r="M149" s="12"/>
      <c r="N149" s="2"/>
      <c r="O149" s="2"/>
      <c r="P149" s="2"/>
      <c r="Q149" s="2"/>
    </row>
    <row r="150" thickTop="1" ht="12.75">
      <c r="A150" s="9"/>
      <c r="B150" s="47">
        <v>21</v>
      </c>
      <c r="C150" s="48" t="s">
        <v>696</v>
      </c>
      <c r="D150" s="48" t="s">
        <v>3</v>
      </c>
      <c r="E150" s="48" t="s">
        <v>697</v>
      </c>
      <c r="F150" s="48" t="s">
        <v>3</v>
      </c>
      <c r="G150" s="49" t="s">
        <v>169</v>
      </c>
      <c r="H150" s="59">
        <v>4</v>
      </c>
      <c r="I150" s="33">
        <f>ROUND(0,2)</f>
        <v>0</v>
      </c>
      <c r="J150" s="60">
        <f>ROUND(I150*H150,2)</f>
        <v>0</v>
      </c>
      <c r="K150" s="61">
        <v>0.20999999999999999</v>
      </c>
      <c r="L150" s="62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 ht="12.75">
      <c r="A151" s="9"/>
      <c r="B151" s="54" t="s">
        <v>73</v>
      </c>
      <c r="C151" s="1"/>
      <c r="D151" s="1"/>
      <c r="E151" s="55" t="s">
        <v>867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75</v>
      </c>
      <c r="C152" s="1"/>
      <c r="D152" s="1"/>
      <c r="E152" s="55" t="s">
        <v>868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77</v>
      </c>
      <c r="C153" s="1"/>
      <c r="D153" s="1"/>
      <c r="E153" s="55" t="s">
        <v>699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6" t="s">
        <v>79</v>
      </c>
      <c r="C154" s="29"/>
      <c r="D154" s="29"/>
      <c r="E154" s="57" t="s">
        <v>80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 ht="12.75">
      <c r="A155" s="9"/>
      <c r="B155" s="47">
        <v>22</v>
      </c>
      <c r="C155" s="48" t="s">
        <v>700</v>
      </c>
      <c r="D155" s="48" t="s">
        <v>3</v>
      </c>
      <c r="E155" s="48" t="s">
        <v>701</v>
      </c>
      <c r="F155" s="48" t="s">
        <v>3</v>
      </c>
      <c r="G155" s="49" t="s">
        <v>169</v>
      </c>
      <c r="H155" s="59">
        <v>11.35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 ht="12.75">
      <c r="A156" s="9"/>
      <c r="B156" s="54" t="s">
        <v>73</v>
      </c>
      <c r="C156" s="1"/>
      <c r="D156" s="1"/>
      <c r="E156" s="55" t="s">
        <v>869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54" t="s">
        <v>75</v>
      </c>
      <c r="C157" s="1"/>
      <c r="D157" s="1"/>
      <c r="E157" s="55" t="s">
        <v>870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77</v>
      </c>
      <c r="C158" s="1"/>
      <c r="D158" s="1"/>
      <c r="E158" s="55" t="s">
        <v>703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6" t="s">
        <v>79</v>
      </c>
      <c r="C159" s="29"/>
      <c r="D159" s="29"/>
      <c r="E159" s="57" t="s">
        <v>80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 ht="12.75">
      <c r="A160" s="9"/>
      <c r="B160" s="47">
        <v>23</v>
      </c>
      <c r="C160" s="48" t="s">
        <v>871</v>
      </c>
      <c r="D160" s="48" t="s">
        <v>3</v>
      </c>
      <c r="E160" s="48" t="s">
        <v>872</v>
      </c>
      <c r="F160" s="48" t="s">
        <v>3</v>
      </c>
      <c r="G160" s="49" t="s">
        <v>155</v>
      </c>
      <c r="H160" s="59">
        <v>11.099</v>
      </c>
      <c r="I160" s="33">
        <f>ROUND(0,2)</f>
        <v>0</v>
      </c>
      <c r="J160" s="60">
        <f>ROUND(I160*H160,2)</f>
        <v>0</v>
      </c>
      <c r="K160" s="61">
        <v>0.20999999999999999</v>
      </c>
      <c r="L160" s="62">
        <f>IF(ISNUMBER(K160),ROUND(J160*(K160+1),2),0)</f>
        <v>0</v>
      </c>
      <c r="M160" s="12"/>
      <c r="N160" s="2"/>
      <c r="O160" s="2"/>
      <c r="P160" s="2"/>
      <c r="Q160" s="39">
        <f>IF(ISNUMBER(K160),IF(H160&gt;0,IF(I160&gt;0,J160,0),0),0)</f>
        <v>0</v>
      </c>
      <c r="R160" s="26">
        <f>IF(ISNUMBER(K160)=FALSE,J160,0)</f>
        <v>0</v>
      </c>
    </row>
    <row r="161" ht="12.75">
      <c r="A161" s="9"/>
      <c r="B161" s="54" t="s">
        <v>73</v>
      </c>
      <c r="C161" s="1"/>
      <c r="D161" s="1"/>
      <c r="E161" s="55" t="s">
        <v>873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ht="12.75">
      <c r="A162" s="9"/>
      <c r="B162" s="54" t="s">
        <v>75</v>
      </c>
      <c r="C162" s="1"/>
      <c r="D162" s="1"/>
      <c r="E162" s="55" t="s">
        <v>874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 ht="12.75">
      <c r="A163" s="9"/>
      <c r="B163" s="54" t="s">
        <v>77</v>
      </c>
      <c r="C163" s="1"/>
      <c r="D163" s="1"/>
      <c r="E163" s="55" t="s">
        <v>708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6" t="s">
        <v>79</v>
      </c>
      <c r="C164" s="29"/>
      <c r="D164" s="29"/>
      <c r="E164" s="57" t="s">
        <v>80</v>
      </c>
      <c r="F164" s="29"/>
      <c r="G164" s="29"/>
      <c r="H164" s="58"/>
      <c r="I164" s="29"/>
      <c r="J164" s="58"/>
      <c r="K164" s="29"/>
      <c r="L164" s="29"/>
      <c r="M164" s="12"/>
      <c r="N164" s="2"/>
      <c r="O164" s="2"/>
      <c r="P164" s="2"/>
      <c r="Q164" s="2"/>
    </row>
    <row r="165" thickTop="1" ht="12.75">
      <c r="A165" s="9"/>
      <c r="B165" s="47">
        <v>24</v>
      </c>
      <c r="C165" s="48" t="s">
        <v>704</v>
      </c>
      <c r="D165" s="48" t="s">
        <v>3</v>
      </c>
      <c r="E165" s="48" t="s">
        <v>705</v>
      </c>
      <c r="F165" s="48" t="s">
        <v>3</v>
      </c>
      <c r="G165" s="49" t="s">
        <v>155</v>
      </c>
      <c r="H165" s="59">
        <v>3.4020000000000001</v>
      </c>
      <c r="I165" s="33">
        <f>ROUND(0,2)</f>
        <v>0</v>
      </c>
      <c r="J165" s="60">
        <f>ROUND(I165*H165,2)</f>
        <v>0</v>
      </c>
      <c r="K165" s="61">
        <v>0.20999999999999999</v>
      </c>
      <c r="L165" s="62">
        <f>IF(ISNUMBER(K165),ROUND(J165*(K165+1),2),0)</f>
        <v>0</v>
      </c>
      <c r="M165" s="12"/>
      <c r="N165" s="2"/>
      <c r="O165" s="2"/>
      <c r="P165" s="2"/>
      <c r="Q165" s="39">
        <f>IF(ISNUMBER(K165),IF(H165&gt;0,IF(I165&gt;0,J165,0),0),0)</f>
        <v>0</v>
      </c>
      <c r="R165" s="26">
        <f>IF(ISNUMBER(K165)=FALSE,J165,0)</f>
        <v>0</v>
      </c>
    </row>
    <row r="166" ht="12.75">
      <c r="A166" s="9"/>
      <c r="B166" s="54" t="s">
        <v>73</v>
      </c>
      <c r="C166" s="1"/>
      <c r="D166" s="1"/>
      <c r="E166" s="55" t="s">
        <v>706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ht="12.75">
      <c r="A167" s="9"/>
      <c r="B167" s="54" t="s">
        <v>75</v>
      </c>
      <c r="C167" s="1"/>
      <c r="D167" s="1"/>
      <c r="E167" s="55" t="s">
        <v>875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ht="12.75">
      <c r="A168" s="9"/>
      <c r="B168" s="54" t="s">
        <v>77</v>
      </c>
      <c r="C168" s="1"/>
      <c r="D168" s="1"/>
      <c r="E168" s="55" t="s">
        <v>708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6" t="s">
        <v>79</v>
      </c>
      <c r="C169" s="29"/>
      <c r="D169" s="29"/>
      <c r="E169" s="57" t="s">
        <v>80</v>
      </c>
      <c r="F169" s="29"/>
      <c r="G169" s="29"/>
      <c r="H169" s="58"/>
      <c r="I169" s="29"/>
      <c r="J169" s="58"/>
      <c r="K169" s="29"/>
      <c r="L169" s="29"/>
      <c r="M169" s="12"/>
      <c r="N169" s="2"/>
      <c r="O169" s="2"/>
      <c r="P169" s="2"/>
      <c r="Q169" s="2"/>
    </row>
    <row r="170" thickTop="1" ht="12.75">
      <c r="A170" s="9"/>
      <c r="B170" s="47">
        <v>25</v>
      </c>
      <c r="C170" s="48" t="s">
        <v>709</v>
      </c>
      <c r="D170" s="48" t="s">
        <v>3</v>
      </c>
      <c r="E170" s="48" t="s">
        <v>710</v>
      </c>
      <c r="F170" s="48" t="s">
        <v>3</v>
      </c>
      <c r="G170" s="49" t="s">
        <v>169</v>
      </c>
      <c r="H170" s="59">
        <v>13.5</v>
      </c>
      <c r="I170" s="33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 ht="12.75">
      <c r="A171" s="9"/>
      <c r="B171" s="54" t="s">
        <v>73</v>
      </c>
      <c r="C171" s="1"/>
      <c r="D171" s="1"/>
      <c r="E171" s="55" t="s">
        <v>876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ht="12.75">
      <c r="A172" s="9"/>
      <c r="B172" s="54" t="s">
        <v>75</v>
      </c>
      <c r="C172" s="1"/>
      <c r="D172" s="1"/>
      <c r="E172" s="55" t="s">
        <v>877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 ht="12.75">
      <c r="A173" s="9"/>
      <c r="B173" s="54" t="s">
        <v>77</v>
      </c>
      <c r="C173" s="1"/>
      <c r="D173" s="1"/>
      <c r="E173" s="55" t="s">
        <v>712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6" t="s">
        <v>79</v>
      </c>
      <c r="C174" s="29"/>
      <c r="D174" s="29"/>
      <c r="E174" s="57" t="s">
        <v>80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 ht="12.75">
      <c r="A175" s="9"/>
      <c r="B175" s="47">
        <v>26</v>
      </c>
      <c r="C175" s="48" t="s">
        <v>713</v>
      </c>
      <c r="D175" s="48" t="s">
        <v>3</v>
      </c>
      <c r="E175" s="48" t="s">
        <v>714</v>
      </c>
      <c r="F175" s="48" t="s">
        <v>3</v>
      </c>
      <c r="G175" s="49" t="s">
        <v>142</v>
      </c>
      <c r="H175" s="59">
        <v>0.156</v>
      </c>
      <c r="I175" s="33">
        <f>ROUND(0,2)</f>
        <v>0</v>
      </c>
      <c r="J175" s="60">
        <f>ROUND(I175*H175,2)</f>
        <v>0</v>
      </c>
      <c r="K175" s="61">
        <v>0.20999999999999999</v>
      </c>
      <c r="L175" s="62">
        <f>IF(ISNUMBER(K175),ROUND(J175*(K175+1),2),0)</f>
        <v>0</v>
      </c>
      <c r="M175" s="12"/>
      <c r="N175" s="2"/>
      <c r="O175" s="2"/>
      <c r="P175" s="2"/>
      <c r="Q175" s="39">
        <f>IF(ISNUMBER(K175),IF(H175&gt;0,IF(I175&gt;0,J175,0),0),0)</f>
        <v>0</v>
      </c>
      <c r="R175" s="26">
        <f>IF(ISNUMBER(K175)=FALSE,J175,0)</f>
        <v>0</v>
      </c>
    </row>
    <row r="176" ht="12.75">
      <c r="A176" s="9"/>
      <c r="B176" s="54" t="s">
        <v>73</v>
      </c>
      <c r="C176" s="1"/>
      <c r="D176" s="1"/>
      <c r="E176" s="55" t="s">
        <v>715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ht="12.75">
      <c r="A177" s="9"/>
      <c r="B177" s="54" t="s">
        <v>75</v>
      </c>
      <c r="C177" s="1"/>
      <c r="D177" s="1"/>
      <c r="E177" s="55" t="s">
        <v>878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 ht="12.75">
      <c r="A178" s="9"/>
      <c r="B178" s="54" t="s">
        <v>77</v>
      </c>
      <c r="C178" s="1"/>
      <c r="D178" s="1"/>
      <c r="E178" s="55" t="s">
        <v>717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6" t="s">
        <v>79</v>
      </c>
      <c r="C179" s="29"/>
      <c r="D179" s="29"/>
      <c r="E179" s="57" t="s">
        <v>80</v>
      </c>
      <c r="F179" s="29"/>
      <c r="G179" s="29"/>
      <c r="H179" s="58"/>
      <c r="I179" s="29"/>
      <c r="J179" s="58"/>
      <c r="K179" s="29"/>
      <c r="L179" s="29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3">
        <v>9</v>
      </c>
      <c r="D180" s="1"/>
      <c r="E180" s="63" t="s">
        <v>139</v>
      </c>
      <c r="F180" s="1"/>
      <c r="G180" s="64" t="s">
        <v>127</v>
      </c>
      <c r="H180" s="65">
        <f>J140+J145+J150+J155+J160+J165+J170+J175</f>
        <v>0</v>
      </c>
      <c r="I180" s="64" t="s">
        <v>128</v>
      </c>
      <c r="J180" s="66">
        <f>(L180-H180)</f>
        <v>0</v>
      </c>
      <c r="K180" s="64" t="s">
        <v>129</v>
      </c>
      <c r="L180" s="67">
        <f>L140+L145+L150+L155+L160+L165+L170+L175</f>
        <v>0</v>
      </c>
      <c r="M180" s="12"/>
      <c r="N180" s="2"/>
      <c r="O180" s="2"/>
      <c r="P180" s="2"/>
      <c r="Q180" s="39">
        <f>0+Q140+Q145+Q150+Q155+Q160+Q165+Q170+Q175</f>
        <v>0</v>
      </c>
      <c r="R180" s="26">
        <f>0+R140+R145+R150+R155+R160+R165+R170+R175</f>
        <v>0</v>
      </c>
      <c r="S180" s="68">
        <f>Q180*(1+J180)+R180</f>
        <v>0</v>
      </c>
    </row>
    <row r="181" thickTop="1" thickBot="1" ht="25" customHeight="1">
      <c r="A181" s="9"/>
      <c r="B181" s="69"/>
      <c r="C181" s="69"/>
      <c r="D181" s="69"/>
      <c r="E181" s="69"/>
      <c r="F181" s="69"/>
      <c r="G181" s="70" t="s">
        <v>130</v>
      </c>
      <c r="H181" s="71">
        <f>J140+J145+J150+J155+J160+J165+J170+J175</f>
        <v>0</v>
      </c>
      <c r="I181" s="70" t="s">
        <v>131</v>
      </c>
      <c r="J181" s="72">
        <f>0+J180</f>
        <v>0</v>
      </c>
      <c r="K181" s="70" t="s">
        <v>132</v>
      </c>
      <c r="L181" s="73">
        <f>L140+L145+L150+L155+L160+L165+L170+L175</f>
        <v>0</v>
      </c>
      <c r="M181" s="12"/>
      <c r="N181" s="2"/>
      <c r="O181" s="2"/>
      <c r="P181" s="2"/>
      <c r="Q181" s="2"/>
    </row>
    <row r="182" ht="12.75">
      <c r="A182" s="13"/>
      <c r="B182" s="4"/>
      <c r="C182" s="4"/>
      <c r="D182" s="4"/>
      <c r="E182" s="4"/>
      <c r="F182" s="4"/>
      <c r="G182" s="4"/>
      <c r="H182" s="74"/>
      <c r="I182" s="4"/>
      <c r="J182" s="74"/>
      <c r="K182" s="4"/>
      <c r="L182" s="4"/>
      <c r="M182" s="14"/>
      <c r="N182" s="2"/>
      <c r="O182" s="2"/>
      <c r="P182" s="2"/>
      <c r="Q182" s="2"/>
    </row>
    <row r="183" ht="12.7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2"/>
      <c r="O183" s="2"/>
      <c r="P183" s="2"/>
      <c r="Q183" s="2"/>
    </row>
  </sheetData>
  <mergeCells count="13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43:D43"/>
    <mergeCell ref="B44:D44"/>
    <mergeCell ref="B45:D45"/>
    <mergeCell ref="B46:D46"/>
    <mergeCell ref="B49:L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7:L87"/>
    <mergeCell ref="B89:D89"/>
    <mergeCell ref="B90:D90"/>
    <mergeCell ref="B91:D91"/>
    <mergeCell ref="B92:D92"/>
    <mergeCell ref="B95:L95"/>
    <mergeCell ref="B97:D97"/>
    <mergeCell ref="B98:D98"/>
    <mergeCell ref="B99:D99"/>
    <mergeCell ref="B100:D100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3:L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6:L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9:L139"/>
    <mergeCell ref="B141:D141"/>
    <mergeCell ref="B142:D142"/>
    <mergeCell ref="B143:D143"/>
    <mergeCell ref="B144:D144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Propustek&amp;R&amp;P/&amp;N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 codeName="_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H41+H64+H72+H110+H123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879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L41+L64+L72+L110+L123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AVERAGE(J40,J63,J71,J109,J122)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H41</f>
        <v>0</v>
      </c>
      <c r="L20" s="44">
        <f>L41</f>
        <v>0</v>
      </c>
      <c r="M20" s="12"/>
      <c r="N20" s="2"/>
      <c r="O20" s="2"/>
      <c r="P20" s="2"/>
      <c r="Q20" s="2"/>
      <c r="S20" s="26">
        <f>S40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H64</f>
        <v>0</v>
      </c>
      <c r="L21" s="44">
        <f>L64</f>
        <v>0</v>
      </c>
      <c r="M21" s="12"/>
      <c r="N21" s="2"/>
      <c r="O21" s="2"/>
      <c r="P21" s="2"/>
      <c r="Q21" s="2"/>
      <c r="S21" s="26">
        <f>S63</f>
        <v>0</v>
      </c>
    </row>
    <row r="22" ht="12.75">
      <c r="A22" s="9"/>
      <c r="B22" s="42">
        <v>4</v>
      </c>
      <c r="C22" s="1"/>
      <c r="D22" s="1"/>
      <c r="E22" s="43" t="s">
        <v>136</v>
      </c>
      <c r="F22" s="1"/>
      <c r="G22" s="1"/>
      <c r="H22" s="1"/>
      <c r="I22" s="1"/>
      <c r="J22" s="1"/>
      <c r="K22" s="44">
        <f>H72</f>
        <v>0</v>
      </c>
      <c r="L22" s="44">
        <f>L72</f>
        <v>0</v>
      </c>
      <c r="M22" s="12"/>
      <c r="N22" s="2"/>
      <c r="O22" s="2"/>
      <c r="P22" s="2"/>
      <c r="Q22" s="2"/>
      <c r="S22" s="26">
        <f>S71</f>
        <v>0</v>
      </c>
    </row>
    <row r="23" ht="12.75">
      <c r="A23" s="9"/>
      <c r="B23" s="42">
        <v>8</v>
      </c>
      <c r="C23" s="1"/>
      <c r="D23" s="1"/>
      <c r="E23" s="43" t="s">
        <v>138</v>
      </c>
      <c r="F23" s="1"/>
      <c r="G23" s="1"/>
      <c r="H23" s="1"/>
      <c r="I23" s="1"/>
      <c r="J23" s="1"/>
      <c r="K23" s="44">
        <f>H110</f>
        <v>0</v>
      </c>
      <c r="L23" s="44">
        <f>L110</f>
        <v>0</v>
      </c>
      <c r="M23" s="12"/>
      <c r="N23" s="2"/>
      <c r="O23" s="2"/>
      <c r="P23" s="2"/>
      <c r="Q23" s="2"/>
      <c r="S23" s="26">
        <f>S109</f>
        <v>0</v>
      </c>
    </row>
    <row r="24" ht="12.75">
      <c r="A24" s="9"/>
      <c r="B24" s="42">
        <v>9</v>
      </c>
      <c r="C24" s="1"/>
      <c r="D24" s="1"/>
      <c r="E24" s="43" t="s">
        <v>139</v>
      </c>
      <c r="F24" s="1"/>
      <c r="G24" s="1"/>
      <c r="H24" s="1"/>
      <c r="I24" s="1"/>
      <c r="J24" s="1"/>
      <c r="K24" s="44">
        <f>H123</f>
        <v>0</v>
      </c>
      <c r="L24" s="44">
        <f>L123</f>
        <v>0</v>
      </c>
      <c r="M24" s="12"/>
      <c r="N24" s="2"/>
      <c r="O24" s="2"/>
      <c r="P24" s="2"/>
      <c r="Q24" s="2"/>
      <c r="S24" s="26">
        <f>S122</f>
        <v>0</v>
      </c>
    </row>
    <row r="25" ht="12.7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61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62</v>
      </c>
      <c r="C28" s="40" t="s">
        <v>58</v>
      </c>
      <c r="D28" s="40" t="s">
        <v>63</v>
      </c>
      <c r="E28" s="40" t="s">
        <v>59</v>
      </c>
      <c r="F28" s="40" t="s">
        <v>64</v>
      </c>
      <c r="G28" s="41" t="s">
        <v>65</v>
      </c>
      <c r="H28" s="22" t="s">
        <v>66</v>
      </c>
      <c r="I28" s="22" t="s">
        <v>67</v>
      </c>
      <c r="J28" s="22" t="s">
        <v>16</v>
      </c>
      <c r="K28" s="41" t="s">
        <v>68</v>
      </c>
      <c r="L28" s="22" t="s">
        <v>17</v>
      </c>
      <c r="M28" s="75"/>
      <c r="N28" s="2"/>
      <c r="O28" s="2"/>
      <c r="P28" s="2"/>
      <c r="Q28" s="2"/>
    </row>
    <row r="29" ht="40" customHeight="1">
      <c r="A29" s="9"/>
      <c r="B29" s="45" t="s">
        <v>69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ht="12.75">
      <c r="A30" s="9"/>
      <c r="B30" s="47">
        <v>1</v>
      </c>
      <c r="C30" s="48" t="s">
        <v>140</v>
      </c>
      <c r="D30" s="48" t="s">
        <v>3</v>
      </c>
      <c r="E30" s="48" t="s">
        <v>141</v>
      </c>
      <c r="F30" s="48" t="s">
        <v>3</v>
      </c>
      <c r="G30" s="49" t="s">
        <v>142</v>
      </c>
      <c r="H30" s="50">
        <v>5663.6660000000002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 ht="12.75">
      <c r="A31" s="9"/>
      <c r="B31" s="54" t="s">
        <v>73</v>
      </c>
      <c r="C31" s="1"/>
      <c r="D31" s="1"/>
      <c r="E31" s="55" t="s">
        <v>880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54" t="s">
        <v>75</v>
      </c>
      <c r="C32" s="1"/>
      <c r="D32" s="1"/>
      <c r="E32" s="55" t="s">
        <v>881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77</v>
      </c>
      <c r="C33" s="1"/>
      <c r="D33" s="1"/>
      <c r="E33" s="55" t="s">
        <v>145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 ht="12.75">
      <c r="A34" s="9"/>
      <c r="B34" s="56" t="s">
        <v>79</v>
      </c>
      <c r="C34" s="29"/>
      <c r="D34" s="29"/>
      <c r="E34" s="57" t="s">
        <v>80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 ht="12.75">
      <c r="A35" s="9"/>
      <c r="B35" s="47">
        <v>2</v>
      </c>
      <c r="C35" s="48" t="s">
        <v>140</v>
      </c>
      <c r="D35" s="48">
        <v>4</v>
      </c>
      <c r="E35" s="48" t="s">
        <v>141</v>
      </c>
      <c r="F35" s="48" t="s">
        <v>3</v>
      </c>
      <c r="G35" s="49" t="s">
        <v>142</v>
      </c>
      <c r="H35" s="59">
        <v>25.43</v>
      </c>
      <c r="I35" s="33">
        <f>ROUND(0,2)</f>
        <v>0</v>
      </c>
      <c r="J35" s="60">
        <f>ROUND(I35*H35,2)</f>
        <v>0</v>
      </c>
      <c r="K35" s="61">
        <v>0.20999999999999999</v>
      </c>
      <c r="L35" s="62">
        <f>IF(ISNUMBER(K35),ROUND(J35*(K35+1),2),0)</f>
        <v>0</v>
      </c>
      <c r="M35" s="12"/>
      <c r="N35" s="2"/>
      <c r="O35" s="2"/>
      <c r="P35" s="2"/>
      <c r="Q35" s="39">
        <f>IF(ISNUMBER(K35),IF(H35&gt;0,IF(I35&gt;0,J35,0),0),0)</f>
        <v>0</v>
      </c>
      <c r="R35" s="26">
        <f>IF(ISNUMBER(K35)=FALSE,J35,0)</f>
        <v>0</v>
      </c>
    </row>
    <row r="36" ht="12.75">
      <c r="A36" s="9"/>
      <c r="B36" s="54" t="s">
        <v>73</v>
      </c>
      <c r="C36" s="1"/>
      <c r="D36" s="1"/>
      <c r="E36" s="55" t="s">
        <v>148</v>
      </c>
      <c r="F36" s="1"/>
      <c r="G36" s="1"/>
      <c r="H36" s="46"/>
      <c r="I36" s="1"/>
      <c r="J36" s="46"/>
      <c r="K36" s="1"/>
      <c r="L36" s="1"/>
      <c r="M36" s="12"/>
      <c r="N36" s="2"/>
      <c r="O36" s="2"/>
      <c r="P36" s="2"/>
      <c r="Q36" s="2"/>
    </row>
    <row r="37" ht="12.75">
      <c r="A37" s="9"/>
      <c r="B37" s="54" t="s">
        <v>75</v>
      </c>
      <c r="C37" s="1"/>
      <c r="D37" s="1"/>
      <c r="E37" s="55" t="s">
        <v>882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77</v>
      </c>
      <c r="C38" s="1"/>
      <c r="D38" s="1"/>
      <c r="E38" s="55" t="s">
        <v>145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thickBot="1" ht="12.75">
      <c r="A39" s="9"/>
      <c r="B39" s="56" t="s">
        <v>79</v>
      </c>
      <c r="C39" s="29"/>
      <c r="D39" s="29"/>
      <c r="E39" s="57" t="s">
        <v>80</v>
      </c>
      <c r="F39" s="29"/>
      <c r="G39" s="29"/>
      <c r="H39" s="58"/>
      <c r="I39" s="29"/>
      <c r="J39" s="58"/>
      <c r="K39" s="29"/>
      <c r="L39" s="29"/>
      <c r="M39" s="12"/>
      <c r="N39" s="2"/>
      <c r="O39" s="2"/>
      <c r="P39" s="2"/>
      <c r="Q39" s="2"/>
    </row>
    <row r="40" thickTop="1" thickBot="1" ht="25" customHeight="1">
      <c r="A40" s="9"/>
      <c r="B40" s="1"/>
      <c r="C40" s="63">
        <v>0</v>
      </c>
      <c r="D40" s="1"/>
      <c r="E40" s="63" t="s">
        <v>60</v>
      </c>
      <c r="F40" s="1"/>
      <c r="G40" s="64" t="s">
        <v>127</v>
      </c>
      <c r="H40" s="65">
        <f>J30+J35</f>
        <v>0</v>
      </c>
      <c r="I40" s="64" t="s">
        <v>128</v>
      </c>
      <c r="J40" s="66">
        <f>(L40-H40)</f>
        <v>0</v>
      </c>
      <c r="K40" s="64" t="s">
        <v>129</v>
      </c>
      <c r="L40" s="67">
        <f>L30+L35</f>
        <v>0</v>
      </c>
      <c r="M40" s="12"/>
      <c r="N40" s="2"/>
      <c r="O40" s="2"/>
      <c r="P40" s="2"/>
      <c r="Q40" s="39">
        <f>0+Q30+Q35</f>
        <v>0</v>
      </c>
      <c r="R40" s="26">
        <f>0+R30+R35</f>
        <v>0</v>
      </c>
      <c r="S40" s="68">
        <f>Q40*(1+J40)+R40</f>
        <v>0</v>
      </c>
    </row>
    <row r="41" thickTop="1" thickBot="1" ht="25" customHeight="1">
      <c r="A41" s="9"/>
      <c r="B41" s="69"/>
      <c r="C41" s="69"/>
      <c r="D41" s="69"/>
      <c r="E41" s="69"/>
      <c r="F41" s="69"/>
      <c r="G41" s="70" t="s">
        <v>130</v>
      </c>
      <c r="H41" s="71">
        <f>J30+J35</f>
        <v>0</v>
      </c>
      <c r="I41" s="70" t="s">
        <v>131</v>
      </c>
      <c r="J41" s="72">
        <f>0+J40</f>
        <v>0</v>
      </c>
      <c r="K41" s="70" t="s">
        <v>132</v>
      </c>
      <c r="L41" s="73">
        <f>L30+L35</f>
        <v>0</v>
      </c>
      <c r="M41" s="12"/>
      <c r="N41" s="2"/>
      <c r="O41" s="2"/>
      <c r="P41" s="2"/>
      <c r="Q41" s="2"/>
    </row>
    <row r="42" ht="40" customHeight="1">
      <c r="A42" s="9"/>
      <c r="B42" s="78" t="s">
        <v>152</v>
      </c>
      <c r="C42" s="1"/>
      <c r="D42" s="1"/>
      <c r="E42" s="1"/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47">
        <v>3</v>
      </c>
      <c r="C43" s="48" t="s">
        <v>340</v>
      </c>
      <c r="D43" s="48" t="s">
        <v>3</v>
      </c>
      <c r="E43" s="48" t="s">
        <v>341</v>
      </c>
      <c r="F43" s="48" t="s">
        <v>3</v>
      </c>
      <c r="G43" s="49" t="s">
        <v>155</v>
      </c>
      <c r="H43" s="50">
        <v>2265.4670000000001</v>
      </c>
      <c r="I43" s="24">
        <f>ROUND(0,2)</f>
        <v>0</v>
      </c>
      <c r="J43" s="51">
        <f>ROUND(I43*H43,2)</f>
        <v>0</v>
      </c>
      <c r="K43" s="52">
        <v>0.20999999999999999</v>
      </c>
      <c r="L43" s="53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 ht="12.75">
      <c r="A44" s="9"/>
      <c r="B44" s="54" t="s">
        <v>73</v>
      </c>
      <c r="C44" s="1"/>
      <c r="D44" s="1"/>
      <c r="E44" s="55" t="s">
        <v>883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ht="12.75">
      <c r="A45" s="9"/>
      <c r="B45" s="54" t="s">
        <v>75</v>
      </c>
      <c r="C45" s="1"/>
      <c r="D45" s="1"/>
      <c r="E45" s="55" t="s">
        <v>884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 ht="12.75">
      <c r="A46" s="9"/>
      <c r="B46" s="54" t="s">
        <v>77</v>
      </c>
      <c r="C46" s="1"/>
      <c r="D46" s="1"/>
      <c r="E46" s="55" t="s">
        <v>344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 ht="12.75">
      <c r="A47" s="9"/>
      <c r="B47" s="56" t="s">
        <v>79</v>
      </c>
      <c r="C47" s="29"/>
      <c r="D47" s="29"/>
      <c r="E47" s="57" t="s">
        <v>80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 ht="12.75">
      <c r="A48" s="9"/>
      <c r="B48" s="47">
        <v>4</v>
      </c>
      <c r="C48" s="48" t="s">
        <v>415</v>
      </c>
      <c r="D48" s="48" t="s">
        <v>3</v>
      </c>
      <c r="E48" s="48" t="s">
        <v>416</v>
      </c>
      <c r="F48" s="48" t="s">
        <v>3</v>
      </c>
      <c r="G48" s="49" t="s">
        <v>155</v>
      </c>
      <c r="H48" s="59">
        <v>566.36599999999999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 ht="12.75">
      <c r="A49" s="9"/>
      <c r="B49" s="54" t="s">
        <v>73</v>
      </c>
      <c r="C49" s="1"/>
      <c r="D49" s="1"/>
      <c r="E49" s="55" t="s">
        <v>885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ht="12.75">
      <c r="A50" s="9"/>
      <c r="B50" s="54" t="s">
        <v>75</v>
      </c>
      <c r="C50" s="1"/>
      <c r="D50" s="1"/>
      <c r="E50" s="55" t="s">
        <v>886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 ht="12.75">
      <c r="A51" s="9"/>
      <c r="B51" s="54" t="s">
        <v>77</v>
      </c>
      <c r="C51" s="1"/>
      <c r="D51" s="1"/>
      <c r="E51" s="55" t="s">
        <v>193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 ht="12.75">
      <c r="A52" s="9"/>
      <c r="B52" s="56" t="s">
        <v>79</v>
      </c>
      <c r="C52" s="29"/>
      <c r="D52" s="29"/>
      <c r="E52" s="57" t="s">
        <v>80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 ht="12.75">
      <c r="A53" s="9"/>
      <c r="B53" s="47">
        <v>5</v>
      </c>
      <c r="C53" s="48" t="s">
        <v>650</v>
      </c>
      <c r="D53" s="48" t="s">
        <v>3</v>
      </c>
      <c r="E53" s="48" t="s">
        <v>651</v>
      </c>
      <c r="F53" s="48" t="s">
        <v>3</v>
      </c>
      <c r="G53" s="49" t="s">
        <v>155</v>
      </c>
      <c r="H53" s="59">
        <v>1785.6859999999999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 ht="12.75">
      <c r="A54" s="9"/>
      <c r="B54" s="54" t="s">
        <v>73</v>
      </c>
      <c r="C54" s="1"/>
      <c r="D54" s="1"/>
      <c r="E54" s="55" t="s">
        <v>652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ht="12.75">
      <c r="A55" s="9"/>
      <c r="B55" s="54" t="s">
        <v>75</v>
      </c>
      <c r="C55" s="1"/>
      <c r="D55" s="1"/>
      <c r="E55" s="55" t="s">
        <v>887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ht="12.75">
      <c r="A56" s="9"/>
      <c r="B56" s="54" t="s">
        <v>77</v>
      </c>
      <c r="C56" s="1"/>
      <c r="D56" s="1"/>
      <c r="E56" s="55" t="s">
        <v>654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 ht="12.75">
      <c r="A57" s="9"/>
      <c r="B57" s="56" t="s">
        <v>79</v>
      </c>
      <c r="C57" s="29"/>
      <c r="D57" s="29"/>
      <c r="E57" s="57" t="s">
        <v>80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 ht="12.75">
      <c r="A58" s="9"/>
      <c r="B58" s="47">
        <v>6</v>
      </c>
      <c r="C58" s="48" t="s">
        <v>553</v>
      </c>
      <c r="D58" s="48" t="s">
        <v>3</v>
      </c>
      <c r="E58" s="48" t="s">
        <v>554</v>
      </c>
      <c r="F58" s="48" t="s">
        <v>3</v>
      </c>
      <c r="G58" s="49" t="s">
        <v>155</v>
      </c>
      <c r="H58" s="59">
        <v>805.33100000000002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 ht="12.75">
      <c r="A59" s="9"/>
      <c r="B59" s="54" t="s">
        <v>73</v>
      </c>
      <c r="C59" s="1"/>
      <c r="D59" s="1"/>
      <c r="E59" s="55" t="s">
        <v>888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ht="12.75">
      <c r="A60" s="9"/>
      <c r="B60" s="54" t="s">
        <v>75</v>
      </c>
      <c r="C60" s="1"/>
      <c r="D60" s="1"/>
      <c r="E60" s="55" t="s">
        <v>889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77</v>
      </c>
      <c r="C61" s="1"/>
      <c r="D61" s="1"/>
      <c r="E61" s="55" t="s">
        <v>557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 ht="12.75">
      <c r="A62" s="9"/>
      <c r="B62" s="56" t="s">
        <v>79</v>
      </c>
      <c r="C62" s="29"/>
      <c r="D62" s="29"/>
      <c r="E62" s="57" t="s">
        <v>80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3">
        <v>1</v>
      </c>
      <c r="D63" s="1"/>
      <c r="E63" s="63" t="s">
        <v>135</v>
      </c>
      <c r="F63" s="1"/>
      <c r="G63" s="64" t="s">
        <v>127</v>
      </c>
      <c r="H63" s="65">
        <f>J43+J48+J53+J58</f>
        <v>0</v>
      </c>
      <c r="I63" s="64" t="s">
        <v>128</v>
      </c>
      <c r="J63" s="66">
        <f>(L63-H63)</f>
        <v>0</v>
      </c>
      <c r="K63" s="64" t="s">
        <v>129</v>
      </c>
      <c r="L63" s="67">
        <f>L43+L48+L53+L58</f>
        <v>0</v>
      </c>
      <c r="M63" s="12"/>
      <c r="N63" s="2"/>
      <c r="O63" s="2"/>
      <c r="P63" s="2"/>
      <c r="Q63" s="39">
        <f>0+Q43+Q48+Q53+Q58</f>
        <v>0</v>
      </c>
      <c r="R63" s="26">
        <f>0+R43+R48+R53+R58</f>
        <v>0</v>
      </c>
      <c r="S63" s="68">
        <f>Q63*(1+J63)+R63</f>
        <v>0</v>
      </c>
    </row>
    <row r="64" thickTop="1" thickBot="1" ht="25" customHeight="1">
      <c r="A64" s="9"/>
      <c r="B64" s="69"/>
      <c r="C64" s="69"/>
      <c r="D64" s="69"/>
      <c r="E64" s="69"/>
      <c r="F64" s="69"/>
      <c r="G64" s="70" t="s">
        <v>130</v>
      </c>
      <c r="H64" s="71">
        <f>J43+J48+J53+J58</f>
        <v>0</v>
      </c>
      <c r="I64" s="70" t="s">
        <v>131</v>
      </c>
      <c r="J64" s="72">
        <f>0+J63</f>
        <v>0</v>
      </c>
      <c r="K64" s="70" t="s">
        <v>132</v>
      </c>
      <c r="L64" s="73">
        <f>L43+L48+L53+L58</f>
        <v>0</v>
      </c>
      <c r="M64" s="12"/>
      <c r="N64" s="2"/>
      <c r="O64" s="2"/>
      <c r="P64" s="2"/>
      <c r="Q64" s="2"/>
    </row>
    <row r="65" ht="40" customHeight="1">
      <c r="A65" s="9"/>
      <c r="B65" s="78" t="s">
        <v>218</v>
      </c>
      <c r="C65" s="1"/>
      <c r="D65" s="1"/>
      <c r="E65" s="1"/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47">
        <v>7</v>
      </c>
      <c r="C66" s="48" t="s">
        <v>224</v>
      </c>
      <c r="D66" s="48" t="s">
        <v>3</v>
      </c>
      <c r="E66" s="48" t="s">
        <v>225</v>
      </c>
      <c r="F66" s="48" t="s">
        <v>3</v>
      </c>
      <c r="G66" s="49" t="s">
        <v>155</v>
      </c>
      <c r="H66" s="50">
        <v>240.816</v>
      </c>
      <c r="I66" s="24">
        <f>ROUND(0,2)</f>
        <v>0</v>
      </c>
      <c r="J66" s="51">
        <f>ROUND(I66*H66,2)</f>
        <v>0</v>
      </c>
      <c r="K66" s="52">
        <v>0.20999999999999999</v>
      </c>
      <c r="L66" s="53">
        <f>IF(ISNUMBER(K66),ROUND(J66*(K66+1),2),0)</f>
        <v>0</v>
      </c>
      <c r="M66" s="12"/>
      <c r="N66" s="2"/>
      <c r="O66" s="2"/>
      <c r="P66" s="2"/>
      <c r="Q66" s="39">
        <f>IF(ISNUMBER(K66),IF(H66&gt;0,IF(I66&gt;0,J66,0),0),0)</f>
        <v>0</v>
      </c>
      <c r="R66" s="26">
        <f>IF(ISNUMBER(K66)=FALSE,J66,0)</f>
        <v>0</v>
      </c>
    </row>
    <row r="67" ht="12.75">
      <c r="A67" s="9"/>
      <c r="B67" s="54" t="s">
        <v>73</v>
      </c>
      <c r="C67" s="1"/>
      <c r="D67" s="1"/>
      <c r="E67" s="55" t="s">
        <v>890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ht="12.75">
      <c r="A68" s="9"/>
      <c r="B68" s="54" t="s">
        <v>75</v>
      </c>
      <c r="C68" s="1"/>
      <c r="D68" s="1"/>
      <c r="E68" s="55" t="s">
        <v>891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ht="12.75">
      <c r="A69" s="9"/>
      <c r="B69" s="54" t="s">
        <v>77</v>
      </c>
      <c r="C69" s="1"/>
      <c r="D69" s="1"/>
      <c r="E69" s="55" t="s">
        <v>228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thickBot="1" ht="12.75">
      <c r="A70" s="9"/>
      <c r="B70" s="56" t="s">
        <v>79</v>
      </c>
      <c r="C70" s="29"/>
      <c r="D70" s="29"/>
      <c r="E70" s="57" t="s">
        <v>80</v>
      </c>
      <c r="F70" s="29"/>
      <c r="G70" s="29"/>
      <c r="H70" s="58"/>
      <c r="I70" s="29"/>
      <c r="J70" s="58"/>
      <c r="K70" s="29"/>
      <c r="L70" s="29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3">
        <v>4</v>
      </c>
      <c r="D71" s="1"/>
      <c r="E71" s="63" t="s">
        <v>136</v>
      </c>
      <c r="F71" s="1"/>
      <c r="G71" s="64" t="s">
        <v>127</v>
      </c>
      <c r="H71" s="65">
        <f>0+J66</f>
        <v>0</v>
      </c>
      <c r="I71" s="64" t="s">
        <v>128</v>
      </c>
      <c r="J71" s="66">
        <f>(L71-H71)</f>
        <v>0</v>
      </c>
      <c r="K71" s="64" t="s">
        <v>129</v>
      </c>
      <c r="L71" s="67">
        <f>0+L66</f>
        <v>0</v>
      </c>
      <c r="M71" s="12"/>
      <c r="N71" s="2"/>
      <c r="O71" s="2"/>
      <c r="P71" s="2"/>
      <c r="Q71" s="39">
        <f>0+Q66</f>
        <v>0</v>
      </c>
      <c r="R71" s="26">
        <f>0+R66</f>
        <v>0</v>
      </c>
      <c r="S71" s="68">
        <f>Q71*(1+J71)+R71</f>
        <v>0</v>
      </c>
    </row>
    <row r="72" thickTop="1" thickBot="1" ht="25" customHeight="1">
      <c r="A72" s="9"/>
      <c r="B72" s="69"/>
      <c r="C72" s="69"/>
      <c r="D72" s="69"/>
      <c r="E72" s="69"/>
      <c r="F72" s="69"/>
      <c r="G72" s="70" t="s">
        <v>130</v>
      </c>
      <c r="H72" s="71">
        <f>0+J66</f>
        <v>0</v>
      </c>
      <c r="I72" s="70" t="s">
        <v>131</v>
      </c>
      <c r="J72" s="72">
        <f>0+J71</f>
        <v>0</v>
      </c>
      <c r="K72" s="70" t="s">
        <v>132</v>
      </c>
      <c r="L72" s="73">
        <f>0+L66</f>
        <v>0</v>
      </c>
      <c r="M72" s="12"/>
      <c r="N72" s="2"/>
      <c r="O72" s="2"/>
      <c r="P72" s="2"/>
      <c r="Q72" s="2"/>
    </row>
    <row r="73" ht="40" customHeight="1">
      <c r="A73" s="9"/>
      <c r="B73" s="78" t="s">
        <v>265</v>
      </c>
      <c r="C73" s="1"/>
      <c r="D73" s="1"/>
      <c r="E73" s="1"/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ht="12.75">
      <c r="A74" s="9"/>
      <c r="B74" s="47">
        <v>8</v>
      </c>
      <c r="C74" s="48" t="s">
        <v>354</v>
      </c>
      <c r="D74" s="48" t="s">
        <v>3</v>
      </c>
      <c r="E74" s="48" t="s">
        <v>355</v>
      </c>
      <c r="F74" s="48" t="s">
        <v>3</v>
      </c>
      <c r="G74" s="49" t="s">
        <v>169</v>
      </c>
      <c r="H74" s="50">
        <v>201.69999999999999</v>
      </c>
      <c r="I74" s="24">
        <f>ROUND(0,2)</f>
        <v>0</v>
      </c>
      <c r="J74" s="51">
        <f>ROUND(I74*H74,2)</f>
        <v>0</v>
      </c>
      <c r="K74" s="52">
        <v>0.20999999999999999</v>
      </c>
      <c r="L74" s="53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 ht="12.75">
      <c r="A75" s="9"/>
      <c r="B75" s="54" t="s">
        <v>73</v>
      </c>
      <c r="C75" s="1"/>
      <c r="D75" s="1"/>
      <c r="E75" s="55" t="s">
        <v>892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75</v>
      </c>
      <c r="C76" s="1"/>
      <c r="D76" s="1"/>
      <c r="E76" s="55" t="s">
        <v>893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77</v>
      </c>
      <c r="C77" s="1"/>
      <c r="D77" s="1"/>
      <c r="E77" s="55" t="s">
        <v>358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 ht="12.75">
      <c r="A78" s="9"/>
      <c r="B78" s="56" t="s">
        <v>79</v>
      </c>
      <c r="C78" s="29"/>
      <c r="D78" s="29"/>
      <c r="E78" s="57" t="s">
        <v>80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 ht="12.75">
      <c r="A79" s="9"/>
      <c r="B79" s="47">
        <v>9</v>
      </c>
      <c r="C79" s="48" t="s">
        <v>894</v>
      </c>
      <c r="D79" s="48" t="s">
        <v>3</v>
      </c>
      <c r="E79" s="48" t="s">
        <v>895</v>
      </c>
      <c r="F79" s="48" t="s">
        <v>3</v>
      </c>
      <c r="G79" s="49" t="s">
        <v>169</v>
      </c>
      <c r="H79" s="59">
        <v>784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 ht="12.75">
      <c r="A80" s="9"/>
      <c r="B80" s="54" t="s">
        <v>73</v>
      </c>
      <c r="C80" s="1"/>
      <c r="D80" s="1"/>
      <c r="E80" s="55" t="s">
        <v>896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75</v>
      </c>
      <c r="C81" s="1"/>
      <c r="D81" s="1"/>
      <c r="E81" s="55" t="s">
        <v>897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77</v>
      </c>
      <c r="C82" s="1"/>
      <c r="D82" s="1"/>
      <c r="E82" s="55" t="s">
        <v>358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 ht="12.75">
      <c r="A83" s="9"/>
      <c r="B83" s="56" t="s">
        <v>79</v>
      </c>
      <c r="C83" s="29"/>
      <c r="D83" s="29"/>
      <c r="E83" s="57" t="s">
        <v>80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 ht="12.75">
      <c r="A84" s="9"/>
      <c r="B84" s="47">
        <v>10</v>
      </c>
      <c r="C84" s="48" t="s">
        <v>898</v>
      </c>
      <c r="D84" s="48" t="s">
        <v>3</v>
      </c>
      <c r="E84" s="48" t="s">
        <v>899</v>
      </c>
      <c r="F84" s="48" t="s">
        <v>3</v>
      </c>
      <c r="G84" s="49" t="s">
        <v>169</v>
      </c>
      <c r="H84" s="59">
        <v>784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 ht="12.75">
      <c r="A85" s="9"/>
      <c r="B85" s="54" t="s">
        <v>73</v>
      </c>
      <c r="C85" s="1"/>
      <c r="D85" s="1"/>
      <c r="E85" s="55" t="s">
        <v>900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75</v>
      </c>
      <c r="C86" s="1"/>
      <c r="D86" s="1"/>
      <c r="E86" s="55" t="s">
        <v>901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ht="12.75">
      <c r="A87" s="9"/>
      <c r="B87" s="54" t="s">
        <v>77</v>
      </c>
      <c r="C87" s="1"/>
      <c r="D87" s="1"/>
      <c r="E87" s="55" t="s">
        <v>488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 ht="12.75">
      <c r="A88" s="9"/>
      <c r="B88" s="56" t="s">
        <v>79</v>
      </c>
      <c r="C88" s="29"/>
      <c r="D88" s="29"/>
      <c r="E88" s="57" t="s">
        <v>80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ht="12.75">
      <c r="A89" s="9"/>
      <c r="B89" s="47">
        <v>11</v>
      </c>
      <c r="C89" s="48" t="s">
        <v>902</v>
      </c>
      <c r="D89" s="48" t="s">
        <v>3</v>
      </c>
      <c r="E89" s="48" t="s">
        <v>903</v>
      </c>
      <c r="F89" s="48" t="s">
        <v>3</v>
      </c>
      <c r="G89" s="49" t="s">
        <v>103</v>
      </c>
      <c r="H89" s="59">
        <v>16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 ht="12.75">
      <c r="A90" s="9"/>
      <c r="B90" s="54" t="s">
        <v>73</v>
      </c>
      <c r="C90" s="1"/>
      <c r="D90" s="1"/>
      <c r="E90" s="55" t="s">
        <v>904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75</v>
      </c>
      <c r="C91" s="1"/>
      <c r="D91" s="1"/>
      <c r="E91" s="55" t="s">
        <v>905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ht="12.75">
      <c r="A92" s="9"/>
      <c r="B92" s="54" t="s">
        <v>77</v>
      </c>
      <c r="C92" s="1"/>
      <c r="D92" s="1"/>
      <c r="E92" s="55" t="s">
        <v>906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 ht="12.75">
      <c r="A93" s="9"/>
      <c r="B93" s="56" t="s">
        <v>79</v>
      </c>
      <c r="C93" s="29"/>
      <c r="D93" s="29"/>
      <c r="E93" s="57" t="s">
        <v>80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ht="12.75">
      <c r="A94" s="9"/>
      <c r="B94" s="47">
        <v>12</v>
      </c>
      <c r="C94" s="48" t="s">
        <v>266</v>
      </c>
      <c r="D94" s="48" t="s">
        <v>3</v>
      </c>
      <c r="E94" s="48" t="s">
        <v>267</v>
      </c>
      <c r="F94" s="48" t="s">
        <v>3</v>
      </c>
      <c r="G94" s="49" t="s">
        <v>103</v>
      </c>
      <c r="H94" s="59">
        <v>30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 ht="12.75">
      <c r="A95" s="9"/>
      <c r="B95" s="54" t="s">
        <v>73</v>
      </c>
      <c r="C95" s="1"/>
      <c r="D95" s="1"/>
      <c r="E95" s="55" t="s">
        <v>907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54" t="s">
        <v>75</v>
      </c>
      <c r="C96" s="1"/>
      <c r="D96" s="1"/>
      <c r="E96" s="55" t="s">
        <v>908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ht="12.75">
      <c r="A97" s="9"/>
      <c r="B97" s="54" t="s">
        <v>77</v>
      </c>
      <c r="C97" s="1"/>
      <c r="D97" s="1"/>
      <c r="E97" s="55" t="s">
        <v>270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 ht="12.75">
      <c r="A98" s="9"/>
      <c r="B98" s="56" t="s">
        <v>79</v>
      </c>
      <c r="C98" s="29"/>
      <c r="D98" s="29"/>
      <c r="E98" s="57" t="s">
        <v>80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ht="12.75">
      <c r="A99" s="9"/>
      <c r="B99" s="47">
        <v>13</v>
      </c>
      <c r="C99" s="48" t="s">
        <v>909</v>
      </c>
      <c r="D99" s="48" t="s">
        <v>3</v>
      </c>
      <c r="E99" s="48" t="s">
        <v>910</v>
      </c>
      <c r="F99" s="48" t="s">
        <v>3</v>
      </c>
      <c r="G99" s="49" t="s">
        <v>169</v>
      </c>
      <c r="H99" s="59">
        <v>748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 ht="12.75">
      <c r="A100" s="9"/>
      <c r="B100" s="54" t="s">
        <v>73</v>
      </c>
      <c r="C100" s="1"/>
      <c r="D100" s="1"/>
      <c r="E100" s="55" t="s">
        <v>356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ht="12.75">
      <c r="A101" s="9"/>
      <c r="B101" s="54" t="s">
        <v>75</v>
      </c>
      <c r="C101" s="1"/>
      <c r="D101" s="1"/>
      <c r="E101" s="55" t="s">
        <v>911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ht="12.75">
      <c r="A102" s="9"/>
      <c r="B102" s="54" t="s">
        <v>77</v>
      </c>
      <c r="C102" s="1"/>
      <c r="D102" s="1"/>
      <c r="E102" s="55" t="s">
        <v>912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6" t="s">
        <v>79</v>
      </c>
      <c r="C103" s="29"/>
      <c r="D103" s="29"/>
      <c r="E103" s="57" t="s">
        <v>80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ht="12.75">
      <c r="A104" s="9"/>
      <c r="B104" s="47">
        <v>14</v>
      </c>
      <c r="C104" s="48" t="s">
        <v>364</v>
      </c>
      <c r="D104" s="48" t="s">
        <v>3</v>
      </c>
      <c r="E104" s="48" t="s">
        <v>365</v>
      </c>
      <c r="F104" s="48" t="s">
        <v>3</v>
      </c>
      <c r="G104" s="49" t="s">
        <v>169</v>
      </c>
      <c r="H104" s="59">
        <v>748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 ht="12.75">
      <c r="A105" s="9"/>
      <c r="B105" s="54" t="s">
        <v>73</v>
      </c>
      <c r="C105" s="1"/>
      <c r="D105" s="1"/>
      <c r="E105" s="55" t="s">
        <v>356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75</v>
      </c>
      <c r="C106" s="1"/>
      <c r="D106" s="1"/>
      <c r="E106" s="55" t="s">
        <v>911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ht="12.75">
      <c r="A107" s="9"/>
      <c r="B107" s="54" t="s">
        <v>77</v>
      </c>
      <c r="C107" s="1"/>
      <c r="D107" s="1"/>
      <c r="E107" s="55" t="s">
        <v>367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6" t="s">
        <v>79</v>
      </c>
      <c r="C108" s="29"/>
      <c r="D108" s="29"/>
      <c r="E108" s="57" t="s">
        <v>80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thickBot="1" ht="25" customHeight="1">
      <c r="A109" s="9"/>
      <c r="B109" s="1"/>
      <c r="C109" s="63">
        <v>8</v>
      </c>
      <c r="D109" s="1"/>
      <c r="E109" s="63" t="s">
        <v>138</v>
      </c>
      <c r="F109" s="1"/>
      <c r="G109" s="64" t="s">
        <v>127</v>
      </c>
      <c r="H109" s="65">
        <f>J74+J79+J84+J89+J94+J99+J104</f>
        <v>0</v>
      </c>
      <c r="I109" s="64" t="s">
        <v>128</v>
      </c>
      <c r="J109" s="66">
        <f>(L109-H109)</f>
        <v>0</v>
      </c>
      <c r="K109" s="64" t="s">
        <v>129</v>
      </c>
      <c r="L109" s="67">
        <f>L74+L79+L84+L89+L94+L99+L104</f>
        <v>0</v>
      </c>
      <c r="M109" s="12"/>
      <c r="N109" s="2"/>
      <c r="O109" s="2"/>
      <c r="P109" s="2"/>
      <c r="Q109" s="39">
        <f>0+Q74+Q79+Q84+Q89+Q94+Q99+Q104</f>
        <v>0</v>
      </c>
      <c r="R109" s="26">
        <f>0+R74+R79+R84+R89+R94+R99+R104</f>
        <v>0</v>
      </c>
      <c r="S109" s="68">
        <f>Q109*(1+J109)+R109</f>
        <v>0</v>
      </c>
    </row>
    <row r="110" thickTop="1" thickBot="1" ht="25" customHeight="1">
      <c r="A110" s="9"/>
      <c r="B110" s="69"/>
      <c r="C110" s="69"/>
      <c r="D110" s="69"/>
      <c r="E110" s="69"/>
      <c r="F110" s="69"/>
      <c r="G110" s="70" t="s">
        <v>130</v>
      </c>
      <c r="H110" s="71">
        <f>J74+J79+J84+J89+J94+J99+J104</f>
        <v>0</v>
      </c>
      <c r="I110" s="70" t="s">
        <v>131</v>
      </c>
      <c r="J110" s="72">
        <f>0+J109</f>
        <v>0</v>
      </c>
      <c r="K110" s="70" t="s">
        <v>132</v>
      </c>
      <c r="L110" s="73">
        <f>L74+L79+L84+L89+L94+L99+L104</f>
        <v>0</v>
      </c>
      <c r="M110" s="12"/>
      <c r="N110" s="2"/>
      <c r="O110" s="2"/>
      <c r="P110" s="2"/>
      <c r="Q110" s="2"/>
    </row>
    <row r="111" ht="40" customHeight="1">
      <c r="A111" s="9"/>
      <c r="B111" s="78" t="s">
        <v>279</v>
      </c>
      <c r="C111" s="1"/>
      <c r="D111" s="1"/>
      <c r="E111" s="1"/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47">
        <v>15</v>
      </c>
      <c r="C112" s="48" t="s">
        <v>913</v>
      </c>
      <c r="D112" s="48" t="s">
        <v>3</v>
      </c>
      <c r="E112" s="48" t="s">
        <v>914</v>
      </c>
      <c r="F112" s="48" t="s">
        <v>3</v>
      </c>
      <c r="G112" s="49" t="s">
        <v>155</v>
      </c>
      <c r="H112" s="50">
        <v>12.715</v>
      </c>
      <c r="I112" s="24">
        <f>ROUND(0,2)</f>
        <v>0</v>
      </c>
      <c r="J112" s="51">
        <f>ROUND(I112*H112,2)</f>
        <v>0</v>
      </c>
      <c r="K112" s="52">
        <v>0.20999999999999999</v>
      </c>
      <c r="L112" s="53">
        <f>IF(ISNUMBER(K112),ROUND(J112*(K112+1),2),0)</f>
        <v>0</v>
      </c>
      <c r="M112" s="12"/>
      <c r="N112" s="2"/>
      <c r="O112" s="2"/>
      <c r="P112" s="2"/>
      <c r="Q112" s="39">
        <f>IF(ISNUMBER(K112),IF(H112&gt;0,IF(I112&gt;0,J112,0),0),0)</f>
        <v>0</v>
      </c>
      <c r="R112" s="26">
        <f>IF(ISNUMBER(K112)=FALSE,J112,0)</f>
        <v>0</v>
      </c>
    </row>
    <row r="113" ht="12.75">
      <c r="A113" s="9"/>
      <c r="B113" s="54" t="s">
        <v>73</v>
      </c>
      <c r="C113" s="1"/>
      <c r="D113" s="1"/>
      <c r="E113" s="55" t="s">
        <v>915</v>
      </c>
      <c r="F113" s="1"/>
      <c r="G113" s="1"/>
      <c r="H113" s="46"/>
      <c r="I113" s="1"/>
      <c r="J113" s="46"/>
      <c r="K113" s="1"/>
      <c r="L113" s="1"/>
      <c r="M113" s="12"/>
      <c r="N113" s="2"/>
      <c r="O113" s="2"/>
      <c r="P113" s="2"/>
      <c r="Q113" s="2"/>
    </row>
    <row r="114" ht="12.75">
      <c r="A114" s="9"/>
      <c r="B114" s="54" t="s">
        <v>75</v>
      </c>
      <c r="C114" s="1"/>
      <c r="D114" s="1"/>
      <c r="E114" s="55" t="s">
        <v>916</v>
      </c>
      <c r="F114" s="1"/>
      <c r="G114" s="1"/>
      <c r="H114" s="46"/>
      <c r="I114" s="1"/>
      <c r="J114" s="46"/>
      <c r="K114" s="1"/>
      <c r="L114" s="1"/>
      <c r="M114" s="12"/>
      <c r="N114" s="2"/>
      <c r="O114" s="2"/>
      <c r="P114" s="2"/>
      <c r="Q114" s="2"/>
    </row>
    <row r="115" ht="12.75">
      <c r="A115" s="9"/>
      <c r="B115" s="54" t="s">
        <v>77</v>
      </c>
      <c r="C115" s="1"/>
      <c r="D115" s="1"/>
      <c r="E115" s="55" t="s">
        <v>717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6" t="s">
        <v>79</v>
      </c>
      <c r="C116" s="29"/>
      <c r="D116" s="29"/>
      <c r="E116" s="57" t="s">
        <v>80</v>
      </c>
      <c r="F116" s="29"/>
      <c r="G116" s="29"/>
      <c r="H116" s="58"/>
      <c r="I116" s="29"/>
      <c r="J116" s="58"/>
      <c r="K116" s="29"/>
      <c r="L116" s="29"/>
      <c r="M116" s="12"/>
      <c r="N116" s="2"/>
      <c r="O116" s="2"/>
      <c r="P116" s="2"/>
      <c r="Q116" s="2"/>
    </row>
    <row r="117" thickTop="1" ht="12.75">
      <c r="A117" s="9"/>
      <c r="B117" s="47">
        <v>16</v>
      </c>
      <c r="C117" s="48" t="s">
        <v>372</v>
      </c>
      <c r="D117" s="48" t="s">
        <v>3</v>
      </c>
      <c r="E117" s="48" t="s">
        <v>373</v>
      </c>
      <c r="F117" s="48" t="s">
        <v>3</v>
      </c>
      <c r="G117" s="49" t="s">
        <v>169</v>
      </c>
      <c r="H117" s="59">
        <v>160</v>
      </c>
      <c r="I117" s="33">
        <f>ROUND(0,2)</f>
        <v>0</v>
      </c>
      <c r="J117" s="60">
        <f>ROUND(I117*H117,2)</f>
        <v>0</v>
      </c>
      <c r="K117" s="61">
        <v>0.20999999999999999</v>
      </c>
      <c r="L117" s="62">
        <f>IF(ISNUMBER(K117),ROUND(J117*(K117+1),2),0)</f>
        <v>0</v>
      </c>
      <c r="M117" s="12"/>
      <c r="N117" s="2"/>
      <c r="O117" s="2"/>
      <c r="P117" s="2"/>
      <c r="Q117" s="39">
        <f>IF(ISNUMBER(K117),IF(H117&gt;0,IF(I117&gt;0,J117,0),0),0)</f>
        <v>0</v>
      </c>
      <c r="R117" s="26">
        <f>IF(ISNUMBER(K117)=FALSE,J117,0)</f>
        <v>0</v>
      </c>
    </row>
    <row r="118" ht="12.75">
      <c r="A118" s="9"/>
      <c r="B118" s="54" t="s">
        <v>73</v>
      </c>
      <c r="C118" s="1"/>
      <c r="D118" s="1"/>
      <c r="E118" s="55" t="s">
        <v>917</v>
      </c>
      <c r="F118" s="1"/>
      <c r="G118" s="1"/>
      <c r="H118" s="46"/>
      <c r="I118" s="1"/>
      <c r="J118" s="46"/>
      <c r="K118" s="1"/>
      <c r="L118" s="1"/>
      <c r="M118" s="12"/>
      <c r="N118" s="2"/>
      <c r="O118" s="2"/>
      <c r="P118" s="2"/>
      <c r="Q118" s="2"/>
    </row>
    <row r="119" ht="12.75">
      <c r="A119" s="9"/>
      <c r="B119" s="54" t="s">
        <v>75</v>
      </c>
      <c r="C119" s="1"/>
      <c r="D119" s="1"/>
      <c r="E119" s="55" t="s">
        <v>918</v>
      </c>
      <c r="F119" s="1"/>
      <c r="G119" s="1"/>
      <c r="H119" s="46"/>
      <c r="I119" s="1"/>
      <c r="J119" s="46"/>
      <c r="K119" s="1"/>
      <c r="L119" s="1"/>
      <c r="M119" s="12"/>
      <c r="N119" s="2"/>
      <c r="O119" s="2"/>
      <c r="P119" s="2"/>
      <c r="Q119" s="2"/>
    </row>
    <row r="120" ht="12.75">
      <c r="A120" s="9"/>
      <c r="B120" s="54" t="s">
        <v>77</v>
      </c>
      <c r="C120" s="1"/>
      <c r="D120" s="1"/>
      <c r="E120" s="55" t="s">
        <v>376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thickBot="1" ht="12.75">
      <c r="A121" s="9"/>
      <c r="B121" s="56" t="s">
        <v>79</v>
      </c>
      <c r="C121" s="29"/>
      <c r="D121" s="29"/>
      <c r="E121" s="57" t="s">
        <v>80</v>
      </c>
      <c r="F121" s="29"/>
      <c r="G121" s="29"/>
      <c r="H121" s="58"/>
      <c r="I121" s="29"/>
      <c r="J121" s="58"/>
      <c r="K121" s="29"/>
      <c r="L121" s="29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63">
        <v>9</v>
      </c>
      <c r="D122" s="1"/>
      <c r="E122" s="63" t="s">
        <v>139</v>
      </c>
      <c r="F122" s="1"/>
      <c r="G122" s="64" t="s">
        <v>127</v>
      </c>
      <c r="H122" s="65">
        <f>J112+J117</f>
        <v>0</v>
      </c>
      <c r="I122" s="64" t="s">
        <v>128</v>
      </c>
      <c r="J122" s="66">
        <f>(L122-H122)</f>
        <v>0</v>
      </c>
      <c r="K122" s="64" t="s">
        <v>129</v>
      </c>
      <c r="L122" s="67">
        <f>L112+L117</f>
        <v>0</v>
      </c>
      <c r="M122" s="12"/>
      <c r="N122" s="2"/>
      <c r="O122" s="2"/>
      <c r="P122" s="2"/>
      <c r="Q122" s="39">
        <f>0+Q112+Q117</f>
        <v>0</v>
      </c>
      <c r="R122" s="26">
        <f>0+R112+R117</f>
        <v>0</v>
      </c>
      <c r="S122" s="68">
        <f>Q122*(1+J122)+R122</f>
        <v>0</v>
      </c>
    </row>
    <row r="123" thickTop="1" thickBot="1" ht="25" customHeight="1">
      <c r="A123" s="9"/>
      <c r="B123" s="69"/>
      <c r="C123" s="69"/>
      <c r="D123" s="69"/>
      <c r="E123" s="69"/>
      <c r="F123" s="69"/>
      <c r="G123" s="70" t="s">
        <v>130</v>
      </c>
      <c r="H123" s="71">
        <f>J112+J117</f>
        <v>0</v>
      </c>
      <c r="I123" s="70" t="s">
        <v>131</v>
      </c>
      <c r="J123" s="72">
        <f>0+J122</f>
        <v>0</v>
      </c>
      <c r="K123" s="70" t="s">
        <v>132</v>
      </c>
      <c r="L123" s="73">
        <f>L112+L117</f>
        <v>0</v>
      </c>
      <c r="M123" s="12"/>
      <c r="N123" s="2"/>
      <c r="O123" s="2"/>
      <c r="P123" s="2"/>
      <c r="Q123" s="2"/>
    </row>
    <row r="124" ht="12.75">
      <c r="A124" s="13"/>
      <c r="B124" s="4"/>
      <c r="C124" s="4"/>
      <c r="D124" s="4"/>
      <c r="E124" s="4"/>
      <c r="F124" s="4"/>
      <c r="G124" s="4"/>
      <c r="H124" s="74"/>
      <c r="I124" s="4"/>
      <c r="J124" s="74"/>
      <c r="K124" s="4"/>
      <c r="L124" s="4"/>
      <c r="M124" s="14"/>
      <c r="N124" s="2"/>
      <c r="O124" s="2"/>
      <c r="P124" s="2"/>
      <c r="Q124" s="2"/>
    </row>
    <row r="125" ht="12.7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"/>
      <c r="O125" s="2"/>
      <c r="P125" s="2"/>
      <c r="Q125" s="2"/>
    </row>
  </sheetData>
  <mergeCells count="87">
    <mergeCell ref="B42:L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B67:D67"/>
    <mergeCell ref="B68:D68"/>
    <mergeCell ref="B69:D69"/>
    <mergeCell ref="B70:D70"/>
    <mergeCell ref="B73:L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36:D36"/>
    <mergeCell ref="B37:D37"/>
    <mergeCell ref="B38:D38"/>
    <mergeCell ref="B39:D39"/>
    <mergeCell ref="B23:D23"/>
    <mergeCell ref="B24:D24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11:L111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Děšťová kanalizace&amp;R&amp;P/&amp;N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část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H92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55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L92</f>
        <v>0</v>
      </c>
      <c r="K11" s="1"/>
      <c r="L11" s="1"/>
      <c r="M11" s="12"/>
      <c r="N11" s="2"/>
      <c r="O11" s="2"/>
      <c r="P11" s="2"/>
      <c r="Q11" s="39">
        <f>IF(SUM(K20)&gt;0,ROUND(SUM(S20)/SUM(K20)-1,8),0)</f>
        <v>0</v>
      </c>
      <c r="R11" s="26">
        <f>AVERAGE(J91)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H92</f>
        <v>0</v>
      </c>
      <c r="L20" s="44">
        <f>L92</f>
        <v>0</v>
      </c>
      <c r="M20" s="12"/>
      <c r="N20" s="2"/>
      <c r="O20" s="2"/>
      <c r="P20" s="2"/>
      <c r="Q20" s="2"/>
      <c r="S20" s="26">
        <f>S91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4" t="s">
        <v>61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0" t="s">
        <v>62</v>
      </c>
      <c r="C24" s="40" t="s">
        <v>58</v>
      </c>
      <c r="D24" s="40" t="s">
        <v>63</v>
      </c>
      <c r="E24" s="40" t="s">
        <v>59</v>
      </c>
      <c r="F24" s="40" t="s">
        <v>64</v>
      </c>
      <c r="G24" s="41" t="s">
        <v>65</v>
      </c>
      <c r="H24" s="22" t="s">
        <v>66</v>
      </c>
      <c r="I24" s="22" t="s">
        <v>67</v>
      </c>
      <c r="J24" s="22" t="s">
        <v>16</v>
      </c>
      <c r="K24" s="41" t="s">
        <v>68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45" t="s">
        <v>69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2"/>
      <c r="N25" s="2"/>
      <c r="O25" s="2"/>
      <c r="P25" s="2"/>
      <c r="Q25" s="2"/>
    </row>
    <row r="26" ht="12.75">
      <c r="A26" s="9"/>
      <c r="B26" s="47">
        <v>1</v>
      </c>
      <c r="C26" s="48" t="s">
        <v>70</v>
      </c>
      <c r="D26" s="48" t="s">
        <v>3</v>
      </c>
      <c r="E26" s="48" t="s">
        <v>71</v>
      </c>
      <c r="F26" s="48" t="s">
        <v>3</v>
      </c>
      <c r="G26" s="49" t="s">
        <v>72</v>
      </c>
      <c r="H26" s="50">
        <v>1</v>
      </c>
      <c r="I26" s="24">
        <f>ROUND(0,2)</f>
        <v>0</v>
      </c>
      <c r="J26" s="51">
        <f>ROUND(I26*H26,2)</f>
        <v>0</v>
      </c>
      <c r="K26" s="52">
        <v>0.20999999999999999</v>
      </c>
      <c r="L26" s="53">
        <f>IF(ISNUMBER(K26),ROUND(J26*(K26+1),2),0)</f>
        <v>0</v>
      </c>
      <c r="M26" s="12"/>
      <c r="N26" s="2"/>
      <c r="O26" s="2"/>
      <c r="P26" s="2"/>
      <c r="Q26" s="39">
        <f>IF(ISNUMBER(K26),IF(H26&gt;0,IF(I26&gt;0,J26,0),0),0)</f>
        <v>0</v>
      </c>
      <c r="R26" s="26">
        <f>IF(ISNUMBER(K26)=FALSE,J26,0)</f>
        <v>0</v>
      </c>
    </row>
    <row r="27" ht="12.75">
      <c r="A27" s="9"/>
      <c r="B27" s="54" t="s">
        <v>73</v>
      </c>
      <c r="C27" s="1"/>
      <c r="D27" s="1"/>
      <c r="E27" s="55" t="s">
        <v>74</v>
      </c>
      <c r="F27" s="1"/>
      <c r="G27" s="1"/>
      <c r="H27" s="46"/>
      <c r="I27" s="1"/>
      <c r="J27" s="46"/>
      <c r="K27" s="1"/>
      <c r="L27" s="1"/>
      <c r="M27" s="12"/>
      <c r="N27" s="2"/>
      <c r="O27" s="2"/>
      <c r="P27" s="2"/>
      <c r="Q27" s="2"/>
    </row>
    <row r="28" ht="12.75">
      <c r="A28" s="9"/>
      <c r="B28" s="54" t="s">
        <v>75</v>
      </c>
      <c r="C28" s="1"/>
      <c r="D28" s="1"/>
      <c r="E28" s="55" t="s">
        <v>76</v>
      </c>
      <c r="F28" s="1"/>
      <c r="G28" s="1"/>
      <c r="H28" s="46"/>
      <c r="I28" s="1"/>
      <c r="J28" s="46"/>
      <c r="K28" s="1"/>
      <c r="L28" s="1"/>
      <c r="M28" s="12"/>
      <c r="N28" s="2"/>
      <c r="O28" s="2"/>
      <c r="P28" s="2"/>
      <c r="Q28" s="2"/>
    </row>
    <row r="29" ht="12.75">
      <c r="A29" s="9"/>
      <c r="B29" s="54" t="s">
        <v>77</v>
      </c>
      <c r="C29" s="1"/>
      <c r="D29" s="1"/>
      <c r="E29" s="55" t="s">
        <v>78</v>
      </c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thickBot="1" ht="12.75">
      <c r="A30" s="9"/>
      <c r="B30" s="56" t="s">
        <v>79</v>
      </c>
      <c r="C30" s="29"/>
      <c r="D30" s="29"/>
      <c r="E30" s="57" t="s">
        <v>80</v>
      </c>
      <c r="F30" s="29"/>
      <c r="G30" s="29"/>
      <c r="H30" s="58"/>
      <c r="I30" s="29"/>
      <c r="J30" s="58"/>
      <c r="K30" s="29"/>
      <c r="L30" s="29"/>
      <c r="M30" s="12"/>
      <c r="N30" s="2"/>
      <c r="O30" s="2"/>
      <c r="P30" s="2"/>
      <c r="Q30" s="2"/>
    </row>
    <row r="31" thickTop="1" ht="12.75">
      <c r="A31" s="9"/>
      <c r="B31" s="47">
        <v>2</v>
      </c>
      <c r="C31" s="48" t="s">
        <v>81</v>
      </c>
      <c r="D31" s="48" t="s">
        <v>3</v>
      </c>
      <c r="E31" s="48" t="s">
        <v>82</v>
      </c>
      <c r="F31" s="48" t="s">
        <v>3</v>
      </c>
      <c r="G31" s="49" t="s">
        <v>72</v>
      </c>
      <c r="H31" s="59">
        <v>1</v>
      </c>
      <c r="I31" s="33">
        <f>ROUND(0,2)</f>
        <v>0</v>
      </c>
      <c r="J31" s="60">
        <f>ROUND(I31*H31,2)</f>
        <v>0</v>
      </c>
      <c r="K31" s="61">
        <v>0.20999999999999999</v>
      </c>
      <c r="L31" s="62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 ht="12.75">
      <c r="A32" s="9"/>
      <c r="B32" s="54" t="s">
        <v>73</v>
      </c>
      <c r="C32" s="1"/>
      <c r="D32" s="1"/>
      <c r="E32" s="55" t="s">
        <v>83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75</v>
      </c>
      <c r="C33" s="1"/>
      <c r="D33" s="1"/>
      <c r="E33" s="55" t="s">
        <v>76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77</v>
      </c>
      <c r="C34" s="1"/>
      <c r="D34" s="1"/>
      <c r="E34" s="55" t="s">
        <v>84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 ht="12.75">
      <c r="A35" s="9"/>
      <c r="B35" s="56" t="s">
        <v>79</v>
      </c>
      <c r="C35" s="29"/>
      <c r="D35" s="29"/>
      <c r="E35" s="57" t="s">
        <v>80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 ht="12.75">
      <c r="A36" s="9"/>
      <c r="B36" s="47">
        <v>3</v>
      </c>
      <c r="C36" s="48" t="s">
        <v>85</v>
      </c>
      <c r="D36" s="48" t="s">
        <v>3</v>
      </c>
      <c r="E36" s="48" t="s">
        <v>86</v>
      </c>
      <c r="F36" s="48" t="s">
        <v>3</v>
      </c>
      <c r="G36" s="49" t="s">
        <v>87</v>
      </c>
      <c r="H36" s="59">
        <v>1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 ht="12.75">
      <c r="A37" s="9"/>
      <c r="B37" s="54" t="s">
        <v>73</v>
      </c>
      <c r="C37" s="1"/>
      <c r="D37" s="1"/>
      <c r="E37" s="55" t="s">
        <v>88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75</v>
      </c>
      <c r="C38" s="1"/>
      <c r="D38" s="1"/>
      <c r="E38" s="55" t="s">
        <v>76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77</v>
      </c>
      <c r="C39" s="1"/>
      <c r="D39" s="1"/>
      <c r="E39" s="55" t="s">
        <v>84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 ht="12.75">
      <c r="A40" s="9"/>
      <c r="B40" s="56" t="s">
        <v>79</v>
      </c>
      <c r="C40" s="29"/>
      <c r="D40" s="29"/>
      <c r="E40" s="57" t="s">
        <v>80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ht="12.75">
      <c r="A41" s="9"/>
      <c r="B41" s="47">
        <v>4</v>
      </c>
      <c r="C41" s="48" t="s">
        <v>89</v>
      </c>
      <c r="D41" s="48" t="s">
        <v>3</v>
      </c>
      <c r="E41" s="48" t="s">
        <v>90</v>
      </c>
      <c r="F41" s="48" t="s">
        <v>3</v>
      </c>
      <c r="G41" s="49" t="s">
        <v>72</v>
      </c>
      <c r="H41" s="59">
        <v>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 ht="12.75">
      <c r="A42" s="9"/>
      <c r="B42" s="54" t="s">
        <v>73</v>
      </c>
      <c r="C42" s="1"/>
      <c r="D42" s="1"/>
      <c r="E42" s="55" t="s">
        <v>91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54" t="s">
        <v>75</v>
      </c>
      <c r="C43" s="1"/>
      <c r="D43" s="1"/>
      <c r="E43" s="55" t="s">
        <v>92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77</v>
      </c>
      <c r="C44" s="1"/>
      <c r="D44" s="1"/>
      <c r="E44" s="55" t="s">
        <v>93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 ht="12.75">
      <c r="A45" s="9"/>
      <c r="B45" s="56" t="s">
        <v>79</v>
      </c>
      <c r="C45" s="29"/>
      <c r="D45" s="29"/>
      <c r="E45" s="57" t="s">
        <v>80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ht="12.75">
      <c r="A46" s="9"/>
      <c r="B46" s="47">
        <v>5</v>
      </c>
      <c r="C46" s="48" t="s">
        <v>94</v>
      </c>
      <c r="D46" s="48" t="s">
        <v>3</v>
      </c>
      <c r="E46" s="48" t="s">
        <v>95</v>
      </c>
      <c r="F46" s="48" t="s">
        <v>3</v>
      </c>
      <c r="G46" s="49" t="s">
        <v>87</v>
      </c>
      <c r="H46" s="59">
        <v>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 ht="12.75">
      <c r="A47" s="9"/>
      <c r="B47" s="54" t="s">
        <v>73</v>
      </c>
      <c r="C47" s="1"/>
      <c r="D47" s="1"/>
      <c r="E47" s="55" t="s">
        <v>96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ht="12.75">
      <c r="A48" s="9"/>
      <c r="B48" s="54" t="s">
        <v>75</v>
      </c>
      <c r="C48" s="1"/>
      <c r="D48" s="1"/>
      <c r="E48" s="55" t="s">
        <v>76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ht="12.75">
      <c r="A49" s="9"/>
      <c r="B49" s="54" t="s">
        <v>77</v>
      </c>
      <c r="C49" s="1"/>
      <c r="D49" s="1"/>
      <c r="E49" s="55" t="s">
        <v>97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 ht="12.75">
      <c r="A50" s="9"/>
      <c r="B50" s="56" t="s">
        <v>79</v>
      </c>
      <c r="C50" s="29"/>
      <c r="D50" s="29"/>
      <c r="E50" s="57" t="s">
        <v>80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ht="12.75">
      <c r="A51" s="9"/>
      <c r="B51" s="47">
        <v>6</v>
      </c>
      <c r="C51" s="48" t="s">
        <v>98</v>
      </c>
      <c r="D51" s="48" t="s">
        <v>3</v>
      </c>
      <c r="E51" s="48" t="s">
        <v>99</v>
      </c>
      <c r="F51" s="48" t="s">
        <v>3</v>
      </c>
      <c r="G51" s="49" t="s">
        <v>87</v>
      </c>
      <c r="H51" s="59">
        <v>1</v>
      </c>
      <c r="I51" s="33">
        <f>ROUND(0,2)</f>
        <v>0</v>
      </c>
      <c r="J51" s="60">
        <f>ROUND(I51*H51,2)</f>
        <v>0</v>
      </c>
      <c r="K51" s="61">
        <v>0.20999999999999999</v>
      </c>
      <c r="L51" s="62">
        <f>IF(ISNUMBER(K51),ROUND(J51*(K51+1),2),0)</f>
        <v>0</v>
      </c>
      <c r="M51" s="12"/>
      <c r="N51" s="2"/>
      <c r="O51" s="2"/>
      <c r="P51" s="2"/>
      <c r="Q51" s="39">
        <f>IF(ISNUMBER(K51),IF(H51&gt;0,IF(I51&gt;0,J51,0),0),0)</f>
        <v>0</v>
      </c>
      <c r="R51" s="26">
        <f>IF(ISNUMBER(K51)=FALSE,J51,0)</f>
        <v>0</v>
      </c>
    </row>
    <row r="52" ht="12.75">
      <c r="A52" s="9"/>
      <c r="B52" s="54" t="s">
        <v>73</v>
      </c>
      <c r="C52" s="1"/>
      <c r="D52" s="1"/>
      <c r="E52" s="55" t="s">
        <v>100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ht="12.75">
      <c r="A53" s="9"/>
      <c r="B53" s="54" t="s">
        <v>75</v>
      </c>
      <c r="C53" s="1"/>
      <c r="D53" s="1"/>
      <c r="E53" s="55" t="s">
        <v>76</v>
      </c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ht="12.75">
      <c r="A54" s="9"/>
      <c r="B54" s="54" t="s">
        <v>77</v>
      </c>
      <c r="C54" s="1"/>
      <c r="D54" s="1"/>
      <c r="E54" s="55" t="s">
        <v>97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thickBot="1" ht="12.75">
      <c r="A55" s="9"/>
      <c r="B55" s="56" t="s">
        <v>79</v>
      </c>
      <c r="C55" s="29"/>
      <c r="D55" s="29"/>
      <c r="E55" s="57" t="s">
        <v>80</v>
      </c>
      <c r="F55" s="29"/>
      <c r="G55" s="29"/>
      <c r="H55" s="58"/>
      <c r="I55" s="29"/>
      <c r="J55" s="58"/>
      <c r="K55" s="29"/>
      <c r="L55" s="29"/>
      <c r="M55" s="12"/>
      <c r="N55" s="2"/>
      <c r="O55" s="2"/>
      <c r="P55" s="2"/>
      <c r="Q55" s="2"/>
    </row>
    <row r="56" thickTop="1" ht="12.75">
      <c r="A56" s="9"/>
      <c r="B56" s="47">
        <v>7</v>
      </c>
      <c r="C56" s="48" t="s">
        <v>101</v>
      </c>
      <c r="D56" s="48" t="s">
        <v>3</v>
      </c>
      <c r="E56" s="48" t="s">
        <v>102</v>
      </c>
      <c r="F56" s="48" t="s">
        <v>3</v>
      </c>
      <c r="G56" s="49" t="s">
        <v>103</v>
      </c>
      <c r="H56" s="59">
        <v>4</v>
      </c>
      <c r="I56" s="33">
        <f>ROUND(0,2)</f>
        <v>0</v>
      </c>
      <c r="J56" s="60">
        <f>ROUND(I56*H56,2)</f>
        <v>0</v>
      </c>
      <c r="K56" s="61">
        <v>0.20999999999999999</v>
      </c>
      <c r="L56" s="62">
        <f>IF(ISNUMBER(K56),ROUND(J56*(K56+1),2),0)</f>
        <v>0</v>
      </c>
      <c r="M56" s="12"/>
      <c r="N56" s="2"/>
      <c r="O56" s="2"/>
      <c r="P56" s="2"/>
      <c r="Q56" s="39">
        <f>IF(ISNUMBER(K56),IF(H56&gt;0,IF(I56&gt;0,J56,0),0),0)</f>
        <v>0</v>
      </c>
      <c r="R56" s="26">
        <f>IF(ISNUMBER(K56)=FALSE,J56,0)</f>
        <v>0</v>
      </c>
    </row>
    <row r="57" ht="12.75">
      <c r="A57" s="9"/>
      <c r="B57" s="54" t="s">
        <v>73</v>
      </c>
      <c r="C57" s="1"/>
      <c r="D57" s="1"/>
      <c r="E57" s="55" t="s">
        <v>104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ht="12.75">
      <c r="A58" s="9"/>
      <c r="B58" s="54" t="s">
        <v>75</v>
      </c>
      <c r="C58" s="1"/>
      <c r="D58" s="1"/>
      <c r="E58" s="55" t="s">
        <v>105</v>
      </c>
      <c r="F58" s="1"/>
      <c r="G58" s="1"/>
      <c r="H58" s="46"/>
      <c r="I58" s="1"/>
      <c r="J58" s="46"/>
      <c r="K58" s="1"/>
      <c r="L58" s="1"/>
      <c r="M58" s="12"/>
      <c r="N58" s="2"/>
      <c r="O58" s="2"/>
      <c r="P58" s="2"/>
      <c r="Q58" s="2"/>
    </row>
    <row r="59" ht="12.75">
      <c r="A59" s="9"/>
      <c r="B59" s="54" t="s">
        <v>77</v>
      </c>
      <c r="C59" s="1"/>
      <c r="D59" s="1"/>
      <c r="E59" s="55" t="s">
        <v>97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thickBot="1" ht="12.75">
      <c r="A60" s="9"/>
      <c r="B60" s="56" t="s">
        <v>79</v>
      </c>
      <c r="C60" s="29"/>
      <c r="D60" s="29"/>
      <c r="E60" s="57" t="s">
        <v>80</v>
      </c>
      <c r="F60" s="29"/>
      <c r="G60" s="29"/>
      <c r="H60" s="58"/>
      <c r="I60" s="29"/>
      <c r="J60" s="58"/>
      <c r="K60" s="29"/>
      <c r="L60" s="29"/>
      <c r="M60" s="12"/>
      <c r="N60" s="2"/>
      <c r="O60" s="2"/>
      <c r="P60" s="2"/>
      <c r="Q60" s="2"/>
    </row>
    <row r="61" thickTop="1" ht="12.75">
      <c r="A61" s="9"/>
      <c r="B61" s="47">
        <v>8</v>
      </c>
      <c r="C61" s="48" t="s">
        <v>106</v>
      </c>
      <c r="D61" s="48" t="s">
        <v>3</v>
      </c>
      <c r="E61" s="48" t="s">
        <v>107</v>
      </c>
      <c r="F61" s="48" t="s">
        <v>3</v>
      </c>
      <c r="G61" s="49" t="s">
        <v>87</v>
      </c>
      <c r="H61" s="59">
        <v>1</v>
      </c>
      <c r="I61" s="33">
        <f>ROUND(0,2)</f>
        <v>0</v>
      </c>
      <c r="J61" s="60">
        <f>ROUND(I61*H61,2)</f>
        <v>0</v>
      </c>
      <c r="K61" s="61">
        <v>0.20999999999999999</v>
      </c>
      <c r="L61" s="62">
        <f>IF(ISNUMBER(K61),ROUND(J61*(K61+1),2),0)</f>
        <v>0</v>
      </c>
      <c r="M61" s="12"/>
      <c r="N61" s="2"/>
      <c r="O61" s="2"/>
      <c r="P61" s="2"/>
      <c r="Q61" s="39">
        <f>IF(ISNUMBER(K61),IF(H61&gt;0,IF(I61&gt;0,J61,0),0),0)</f>
        <v>0</v>
      </c>
      <c r="R61" s="26">
        <f>IF(ISNUMBER(K61)=FALSE,J61,0)</f>
        <v>0</v>
      </c>
    </row>
    <row r="62" ht="12.75">
      <c r="A62" s="9"/>
      <c r="B62" s="54" t="s">
        <v>73</v>
      </c>
      <c r="C62" s="1"/>
      <c r="D62" s="1"/>
      <c r="E62" s="55" t="s">
        <v>108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ht="12.75">
      <c r="A63" s="9"/>
      <c r="B63" s="54" t="s">
        <v>75</v>
      </c>
      <c r="C63" s="1"/>
      <c r="D63" s="1"/>
      <c r="E63" s="55" t="s">
        <v>76</v>
      </c>
      <c r="F63" s="1"/>
      <c r="G63" s="1"/>
      <c r="H63" s="46"/>
      <c r="I63" s="1"/>
      <c r="J63" s="46"/>
      <c r="K63" s="1"/>
      <c r="L63" s="1"/>
      <c r="M63" s="12"/>
      <c r="N63" s="2"/>
      <c r="O63" s="2"/>
      <c r="P63" s="2"/>
      <c r="Q63" s="2"/>
    </row>
    <row r="64" ht="12.75">
      <c r="A64" s="9"/>
      <c r="B64" s="54" t="s">
        <v>77</v>
      </c>
      <c r="C64" s="1"/>
      <c r="D64" s="1"/>
      <c r="E64" s="55" t="s">
        <v>97</v>
      </c>
      <c r="F64" s="1"/>
      <c r="G64" s="1"/>
      <c r="H64" s="46"/>
      <c r="I64" s="1"/>
      <c r="J64" s="46"/>
      <c r="K64" s="1"/>
      <c r="L64" s="1"/>
      <c r="M64" s="12"/>
      <c r="N64" s="2"/>
      <c r="O64" s="2"/>
      <c r="P64" s="2"/>
      <c r="Q64" s="2"/>
    </row>
    <row r="65" thickBot="1" ht="12.75">
      <c r="A65" s="9"/>
      <c r="B65" s="56" t="s">
        <v>79</v>
      </c>
      <c r="C65" s="29"/>
      <c r="D65" s="29"/>
      <c r="E65" s="57" t="s">
        <v>80</v>
      </c>
      <c r="F65" s="29"/>
      <c r="G65" s="29"/>
      <c r="H65" s="58"/>
      <c r="I65" s="29"/>
      <c r="J65" s="58"/>
      <c r="K65" s="29"/>
      <c r="L65" s="29"/>
      <c r="M65" s="12"/>
      <c r="N65" s="2"/>
      <c r="O65" s="2"/>
      <c r="P65" s="2"/>
      <c r="Q65" s="2"/>
    </row>
    <row r="66" thickTop="1" ht="12.75">
      <c r="A66" s="9"/>
      <c r="B66" s="47">
        <v>9</v>
      </c>
      <c r="C66" s="48" t="s">
        <v>109</v>
      </c>
      <c r="D66" s="48" t="s">
        <v>3</v>
      </c>
      <c r="E66" s="48" t="s">
        <v>110</v>
      </c>
      <c r="F66" s="48" t="s">
        <v>3</v>
      </c>
      <c r="G66" s="49" t="s">
        <v>87</v>
      </c>
      <c r="H66" s="59">
        <v>1</v>
      </c>
      <c r="I66" s="33">
        <f>ROUND(0,2)</f>
        <v>0</v>
      </c>
      <c r="J66" s="60">
        <f>ROUND(I66*H66,2)</f>
        <v>0</v>
      </c>
      <c r="K66" s="61">
        <v>0.20999999999999999</v>
      </c>
      <c r="L66" s="62">
        <f>IF(ISNUMBER(K66),ROUND(J66*(K66+1),2),0)</f>
        <v>0</v>
      </c>
      <c r="M66" s="12"/>
      <c r="N66" s="2"/>
      <c r="O66" s="2"/>
      <c r="P66" s="2"/>
      <c r="Q66" s="39">
        <f>IF(ISNUMBER(K66),IF(H66&gt;0,IF(I66&gt;0,J66,0),0),0)</f>
        <v>0</v>
      </c>
      <c r="R66" s="26">
        <f>IF(ISNUMBER(K66)=FALSE,J66,0)</f>
        <v>0</v>
      </c>
    </row>
    <row r="67" ht="12.75">
      <c r="A67" s="9"/>
      <c r="B67" s="54" t="s">
        <v>73</v>
      </c>
      <c r="C67" s="1"/>
      <c r="D67" s="1"/>
      <c r="E67" s="55" t="s">
        <v>111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ht="12.75">
      <c r="A68" s="9"/>
      <c r="B68" s="54" t="s">
        <v>75</v>
      </c>
      <c r="C68" s="1"/>
      <c r="D68" s="1"/>
      <c r="E68" s="55" t="s">
        <v>76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ht="12.75">
      <c r="A69" s="9"/>
      <c r="B69" s="54" t="s">
        <v>77</v>
      </c>
      <c r="C69" s="1"/>
      <c r="D69" s="1"/>
      <c r="E69" s="55" t="s">
        <v>97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thickBot="1" ht="12.75">
      <c r="A70" s="9"/>
      <c r="B70" s="56" t="s">
        <v>79</v>
      </c>
      <c r="C70" s="29"/>
      <c r="D70" s="29"/>
      <c r="E70" s="57" t="s">
        <v>80</v>
      </c>
      <c r="F70" s="29"/>
      <c r="G70" s="29"/>
      <c r="H70" s="58"/>
      <c r="I70" s="29"/>
      <c r="J70" s="58"/>
      <c r="K70" s="29"/>
      <c r="L70" s="29"/>
      <c r="M70" s="12"/>
      <c r="N70" s="2"/>
      <c r="O70" s="2"/>
      <c r="P70" s="2"/>
      <c r="Q70" s="2"/>
    </row>
    <row r="71" thickTop="1" ht="12.75">
      <c r="A71" s="9"/>
      <c r="B71" s="47">
        <v>10</v>
      </c>
      <c r="C71" s="48" t="s">
        <v>112</v>
      </c>
      <c r="D71" s="48" t="s">
        <v>3</v>
      </c>
      <c r="E71" s="48" t="s">
        <v>113</v>
      </c>
      <c r="F71" s="48" t="s">
        <v>3</v>
      </c>
      <c r="G71" s="49" t="s">
        <v>87</v>
      </c>
      <c r="H71" s="59">
        <v>1</v>
      </c>
      <c r="I71" s="33">
        <f>ROUND(0,2)</f>
        <v>0</v>
      </c>
      <c r="J71" s="60">
        <f>ROUND(I71*H71,2)</f>
        <v>0</v>
      </c>
      <c r="K71" s="61">
        <v>0.20999999999999999</v>
      </c>
      <c r="L71" s="62">
        <f>IF(ISNUMBER(K71),ROUND(J71*(K71+1),2),0)</f>
        <v>0</v>
      </c>
      <c r="M71" s="12"/>
      <c r="N71" s="2"/>
      <c r="O71" s="2"/>
      <c r="P71" s="2"/>
      <c r="Q71" s="39">
        <f>IF(ISNUMBER(K71),IF(H71&gt;0,IF(I71&gt;0,J71,0),0),0)</f>
        <v>0</v>
      </c>
      <c r="R71" s="26">
        <f>IF(ISNUMBER(K71)=FALSE,J71,0)</f>
        <v>0</v>
      </c>
    </row>
    <row r="72" ht="12.75">
      <c r="A72" s="9"/>
      <c r="B72" s="54" t="s">
        <v>73</v>
      </c>
      <c r="C72" s="1"/>
      <c r="D72" s="1"/>
      <c r="E72" s="55" t="s">
        <v>114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ht="12.75">
      <c r="A73" s="9"/>
      <c r="B73" s="54" t="s">
        <v>75</v>
      </c>
      <c r="C73" s="1"/>
      <c r="D73" s="1"/>
      <c r="E73" s="55" t="s">
        <v>76</v>
      </c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ht="12.75">
      <c r="A74" s="9"/>
      <c r="B74" s="54" t="s">
        <v>77</v>
      </c>
      <c r="C74" s="1"/>
      <c r="D74" s="1"/>
      <c r="E74" s="55" t="s">
        <v>115</v>
      </c>
      <c r="F74" s="1"/>
      <c r="G74" s="1"/>
      <c r="H74" s="46"/>
      <c r="I74" s="1"/>
      <c r="J74" s="46"/>
      <c r="K74" s="1"/>
      <c r="L74" s="1"/>
      <c r="M74" s="12"/>
      <c r="N74" s="2"/>
      <c r="O74" s="2"/>
      <c r="P74" s="2"/>
      <c r="Q74" s="2"/>
    </row>
    <row r="75" thickBot="1" ht="12.75">
      <c r="A75" s="9"/>
      <c r="B75" s="56" t="s">
        <v>79</v>
      </c>
      <c r="C75" s="29"/>
      <c r="D75" s="29"/>
      <c r="E75" s="57" t="s">
        <v>80</v>
      </c>
      <c r="F75" s="29"/>
      <c r="G75" s="29"/>
      <c r="H75" s="58"/>
      <c r="I75" s="29"/>
      <c r="J75" s="58"/>
      <c r="K75" s="29"/>
      <c r="L75" s="29"/>
      <c r="M75" s="12"/>
      <c r="N75" s="2"/>
      <c r="O75" s="2"/>
      <c r="P75" s="2"/>
      <c r="Q75" s="2"/>
    </row>
    <row r="76" thickTop="1" ht="12.75">
      <c r="A76" s="9"/>
      <c r="B76" s="47">
        <v>11</v>
      </c>
      <c r="C76" s="48" t="s">
        <v>116</v>
      </c>
      <c r="D76" s="48" t="s">
        <v>3</v>
      </c>
      <c r="E76" s="48" t="s">
        <v>117</v>
      </c>
      <c r="F76" s="48" t="s">
        <v>3</v>
      </c>
      <c r="G76" s="49" t="s">
        <v>87</v>
      </c>
      <c r="H76" s="59">
        <v>1</v>
      </c>
      <c r="I76" s="33">
        <f>ROUND(0,2)</f>
        <v>0</v>
      </c>
      <c r="J76" s="60">
        <f>ROUND(I76*H76,2)</f>
        <v>0</v>
      </c>
      <c r="K76" s="61">
        <v>0.20999999999999999</v>
      </c>
      <c r="L76" s="62">
        <f>IF(ISNUMBER(K76),ROUND(J76*(K76+1),2),0)</f>
        <v>0</v>
      </c>
      <c r="M76" s="12"/>
      <c r="N76" s="2"/>
      <c r="O76" s="2"/>
      <c r="P76" s="2"/>
      <c r="Q76" s="39">
        <f>IF(ISNUMBER(K76),IF(H76&gt;0,IF(I76&gt;0,J76,0),0),0)</f>
        <v>0</v>
      </c>
      <c r="R76" s="26">
        <f>IF(ISNUMBER(K76)=FALSE,J76,0)</f>
        <v>0</v>
      </c>
    </row>
    <row r="77" ht="12.75">
      <c r="A77" s="9"/>
      <c r="B77" s="54" t="s">
        <v>73</v>
      </c>
      <c r="C77" s="1"/>
      <c r="D77" s="1"/>
      <c r="E77" s="55" t="s">
        <v>118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ht="12.75">
      <c r="A78" s="9"/>
      <c r="B78" s="54" t="s">
        <v>75</v>
      </c>
      <c r="C78" s="1"/>
      <c r="D78" s="1"/>
      <c r="E78" s="55" t="s">
        <v>76</v>
      </c>
      <c r="F78" s="1"/>
      <c r="G78" s="1"/>
      <c r="H78" s="46"/>
      <c r="I78" s="1"/>
      <c r="J78" s="46"/>
      <c r="K78" s="1"/>
      <c r="L78" s="1"/>
      <c r="M78" s="12"/>
      <c r="N78" s="2"/>
      <c r="O78" s="2"/>
      <c r="P78" s="2"/>
      <c r="Q78" s="2"/>
    </row>
    <row r="79" ht="12.75">
      <c r="A79" s="9"/>
      <c r="B79" s="54" t="s">
        <v>77</v>
      </c>
      <c r="C79" s="1"/>
      <c r="D79" s="1"/>
      <c r="E79" s="55" t="s">
        <v>119</v>
      </c>
      <c r="F79" s="1"/>
      <c r="G79" s="1"/>
      <c r="H79" s="46"/>
      <c r="I79" s="1"/>
      <c r="J79" s="46"/>
      <c r="K79" s="1"/>
      <c r="L79" s="1"/>
      <c r="M79" s="12"/>
      <c r="N79" s="2"/>
      <c r="O79" s="2"/>
      <c r="P79" s="2"/>
      <c r="Q79" s="2"/>
    </row>
    <row r="80" thickBot="1" ht="12.75">
      <c r="A80" s="9"/>
      <c r="B80" s="56" t="s">
        <v>79</v>
      </c>
      <c r="C80" s="29"/>
      <c r="D80" s="29"/>
      <c r="E80" s="57" t="s">
        <v>80</v>
      </c>
      <c r="F80" s="29"/>
      <c r="G80" s="29"/>
      <c r="H80" s="58"/>
      <c r="I80" s="29"/>
      <c r="J80" s="58"/>
      <c r="K80" s="29"/>
      <c r="L80" s="29"/>
      <c r="M80" s="12"/>
      <c r="N80" s="2"/>
      <c r="O80" s="2"/>
      <c r="P80" s="2"/>
      <c r="Q80" s="2"/>
    </row>
    <row r="81" thickTop="1" ht="12.75">
      <c r="A81" s="9"/>
      <c r="B81" s="47">
        <v>12</v>
      </c>
      <c r="C81" s="48" t="s">
        <v>120</v>
      </c>
      <c r="D81" s="48" t="s">
        <v>121</v>
      </c>
      <c r="E81" s="48" t="s">
        <v>122</v>
      </c>
      <c r="F81" s="48" t="s">
        <v>3</v>
      </c>
      <c r="G81" s="49" t="s">
        <v>103</v>
      </c>
      <c r="H81" s="59">
        <v>1</v>
      </c>
      <c r="I81" s="33">
        <f>ROUND(0,2)</f>
        <v>0</v>
      </c>
      <c r="J81" s="60">
        <f>ROUND(I81*H81,2)</f>
        <v>0</v>
      </c>
      <c r="K81" s="61">
        <v>0.20999999999999999</v>
      </c>
      <c r="L81" s="62">
        <f>IF(ISNUMBER(K81),ROUND(J81*(K81+1),2),0)</f>
        <v>0</v>
      </c>
      <c r="M81" s="12"/>
      <c r="N81" s="2"/>
      <c r="O81" s="2"/>
      <c r="P81" s="2"/>
      <c r="Q81" s="39">
        <f>IF(ISNUMBER(K81),IF(H81&gt;0,IF(I81&gt;0,J81,0),0),0)</f>
        <v>0</v>
      </c>
      <c r="R81" s="26">
        <f>IF(ISNUMBER(K81)=FALSE,J81,0)</f>
        <v>0</v>
      </c>
    </row>
    <row r="82" ht="12.75">
      <c r="A82" s="9"/>
      <c r="B82" s="54" t="s">
        <v>73</v>
      </c>
      <c r="C82" s="1"/>
      <c r="D82" s="1"/>
      <c r="E82" s="55" t="s">
        <v>123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ht="12.75">
      <c r="A83" s="9"/>
      <c r="B83" s="54" t="s">
        <v>75</v>
      </c>
      <c r="C83" s="1"/>
      <c r="D83" s="1"/>
      <c r="E83" s="55" t="s">
        <v>76</v>
      </c>
      <c r="F83" s="1"/>
      <c r="G83" s="1"/>
      <c r="H83" s="46"/>
      <c r="I83" s="1"/>
      <c r="J83" s="46"/>
      <c r="K83" s="1"/>
      <c r="L83" s="1"/>
      <c r="M83" s="12"/>
      <c r="N83" s="2"/>
      <c r="O83" s="2"/>
      <c r="P83" s="2"/>
      <c r="Q83" s="2"/>
    </row>
    <row r="84" ht="12.75">
      <c r="A84" s="9"/>
      <c r="B84" s="54" t="s">
        <v>77</v>
      </c>
      <c r="C84" s="1"/>
      <c r="D84" s="1"/>
      <c r="E84" s="55" t="s">
        <v>124</v>
      </c>
      <c r="F84" s="1"/>
      <c r="G84" s="1"/>
      <c r="H84" s="46"/>
      <c r="I84" s="1"/>
      <c r="J84" s="46"/>
      <c r="K84" s="1"/>
      <c r="L84" s="1"/>
      <c r="M84" s="12"/>
      <c r="N84" s="2"/>
      <c r="O84" s="2"/>
      <c r="P84" s="2"/>
      <c r="Q84" s="2"/>
    </row>
    <row r="85" thickBot="1" ht="12.75">
      <c r="A85" s="9"/>
      <c r="B85" s="56" t="s">
        <v>79</v>
      </c>
      <c r="C85" s="29"/>
      <c r="D85" s="29"/>
      <c r="E85" s="57" t="s">
        <v>80</v>
      </c>
      <c r="F85" s="29"/>
      <c r="G85" s="29"/>
      <c r="H85" s="58"/>
      <c r="I85" s="29"/>
      <c r="J85" s="58"/>
      <c r="K85" s="29"/>
      <c r="L85" s="29"/>
      <c r="M85" s="12"/>
      <c r="N85" s="2"/>
      <c r="O85" s="2"/>
      <c r="P85" s="2"/>
      <c r="Q85" s="2"/>
    </row>
    <row r="86" thickTop="1" ht="12.75">
      <c r="A86" s="9"/>
      <c r="B86" s="47">
        <v>13</v>
      </c>
      <c r="C86" s="48" t="s">
        <v>120</v>
      </c>
      <c r="D86" s="48" t="s">
        <v>125</v>
      </c>
      <c r="E86" s="48" t="s">
        <v>122</v>
      </c>
      <c r="F86" s="48" t="s">
        <v>3</v>
      </c>
      <c r="G86" s="49" t="s">
        <v>103</v>
      </c>
      <c r="H86" s="59">
        <v>1</v>
      </c>
      <c r="I86" s="33">
        <f>ROUND(0,2)</f>
        <v>0</v>
      </c>
      <c r="J86" s="60">
        <f>ROUND(I86*H86,2)</f>
        <v>0</v>
      </c>
      <c r="K86" s="61">
        <v>0.20999999999999999</v>
      </c>
      <c r="L86" s="62">
        <f>IF(ISNUMBER(K86),ROUND(J86*(K86+1),2),0)</f>
        <v>0</v>
      </c>
      <c r="M86" s="12"/>
      <c r="N86" s="2"/>
      <c r="O86" s="2"/>
      <c r="P86" s="2"/>
      <c r="Q86" s="39">
        <f>IF(ISNUMBER(K86),IF(H86&gt;0,IF(I86&gt;0,J86,0),0),0)</f>
        <v>0</v>
      </c>
      <c r="R86" s="26">
        <f>IF(ISNUMBER(K86)=FALSE,J86,0)</f>
        <v>0</v>
      </c>
    </row>
    <row r="87" ht="12.75">
      <c r="A87" s="9"/>
      <c r="B87" s="54" t="s">
        <v>73</v>
      </c>
      <c r="C87" s="1"/>
      <c r="D87" s="1"/>
      <c r="E87" s="55" t="s">
        <v>126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ht="12.75">
      <c r="A88" s="9"/>
      <c r="B88" s="54" t="s">
        <v>75</v>
      </c>
      <c r="C88" s="1"/>
      <c r="D88" s="1"/>
      <c r="E88" s="55" t="s">
        <v>3</v>
      </c>
      <c r="F88" s="1"/>
      <c r="G88" s="1"/>
      <c r="H88" s="46"/>
      <c r="I88" s="1"/>
      <c r="J88" s="46"/>
      <c r="K88" s="1"/>
      <c r="L88" s="1"/>
      <c r="M88" s="12"/>
      <c r="N88" s="2"/>
      <c r="O88" s="2"/>
      <c r="P88" s="2"/>
      <c r="Q88" s="2"/>
    </row>
    <row r="89" ht="12.75">
      <c r="A89" s="9"/>
      <c r="B89" s="54" t="s">
        <v>77</v>
      </c>
      <c r="C89" s="1"/>
      <c r="D89" s="1"/>
      <c r="E89" s="55" t="s">
        <v>124</v>
      </c>
      <c r="F89" s="1"/>
      <c r="G89" s="1"/>
      <c r="H89" s="46"/>
      <c r="I89" s="1"/>
      <c r="J89" s="46"/>
      <c r="K89" s="1"/>
      <c r="L89" s="1"/>
      <c r="M89" s="12"/>
      <c r="N89" s="2"/>
      <c r="O89" s="2"/>
      <c r="P89" s="2"/>
      <c r="Q89" s="2"/>
    </row>
    <row r="90" thickBot="1" ht="12.75">
      <c r="A90" s="9"/>
      <c r="B90" s="56" t="s">
        <v>79</v>
      </c>
      <c r="C90" s="29"/>
      <c r="D90" s="29"/>
      <c r="E90" s="57" t="s">
        <v>80</v>
      </c>
      <c r="F90" s="29"/>
      <c r="G90" s="29"/>
      <c r="H90" s="58"/>
      <c r="I90" s="29"/>
      <c r="J90" s="58"/>
      <c r="K90" s="29"/>
      <c r="L90" s="29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3">
        <v>0</v>
      </c>
      <c r="D91" s="1"/>
      <c r="E91" s="63" t="s">
        <v>60</v>
      </c>
      <c r="F91" s="1"/>
      <c r="G91" s="64" t="s">
        <v>127</v>
      </c>
      <c r="H91" s="65">
        <f>J26+J31+J36+J41+J46+J51+J56+J61+J66+J71+J76+J81+J86</f>
        <v>0</v>
      </c>
      <c r="I91" s="64" t="s">
        <v>128</v>
      </c>
      <c r="J91" s="66">
        <f>(L91-H91)</f>
        <v>0</v>
      </c>
      <c r="K91" s="64" t="s">
        <v>129</v>
      </c>
      <c r="L91" s="67">
        <f>L26+L31+L36+L41+L46+L51+L56+L61+L66+L71+L76+L81+L86</f>
        <v>0</v>
      </c>
      <c r="M91" s="12"/>
      <c r="N91" s="2"/>
      <c r="O91" s="2"/>
      <c r="P91" s="2"/>
      <c r="Q91" s="39">
        <f>0+Q26+Q31+Q36+Q41+Q46+Q51+Q56+Q61+Q66+Q71+Q76+Q81+Q86</f>
        <v>0</v>
      </c>
      <c r="R91" s="26">
        <f>0+R26+R31+R36+R41+R46+R51+R56+R61+R66+R71+R76+R81+R86</f>
        <v>0</v>
      </c>
      <c r="S91" s="68">
        <f>Q91*(1+J91)+R91</f>
        <v>0</v>
      </c>
    </row>
    <row r="92" thickTop="1" thickBot="1" ht="25" customHeight="1">
      <c r="A92" s="9"/>
      <c r="B92" s="69"/>
      <c r="C92" s="69"/>
      <c r="D92" s="69"/>
      <c r="E92" s="69"/>
      <c r="F92" s="69"/>
      <c r="G92" s="70" t="s">
        <v>130</v>
      </c>
      <c r="H92" s="71">
        <f>J26+J31+J36+J41+J46+J51+J56+J61+J66+J71+J76+J81+J86</f>
        <v>0</v>
      </c>
      <c r="I92" s="70" t="s">
        <v>131</v>
      </c>
      <c r="J92" s="72">
        <f>0+J91</f>
        <v>0</v>
      </c>
      <c r="K92" s="70" t="s">
        <v>132</v>
      </c>
      <c r="L92" s="73">
        <f>L26+L31+L36+L41+L46+L51+L56+L61+L66+L71+L76+L81+L86</f>
        <v>0</v>
      </c>
      <c r="M92" s="12"/>
      <c r="N92" s="2"/>
      <c r="O92" s="2"/>
      <c r="P92" s="2"/>
      <c r="Q92" s="2"/>
    </row>
    <row r="93" ht="12.75">
      <c r="A93" s="13"/>
      <c r="B93" s="4"/>
      <c r="C93" s="4"/>
      <c r="D93" s="4"/>
      <c r="E93" s="4"/>
      <c r="F93" s="4"/>
      <c r="G93" s="4"/>
      <c r="H93" s="74"/>
      <c r="I93" s="4"/>
      <c r="J93" s="74"/>
      <c r="K93" s="4"/>
      <c r="L93" s="4"/>
      <c r="M93" s="14"/>
      <c r="N93" s="2"/>
      <c r="O93" s="2"/>
      <c r="P93" s="2"/>
      <c r="Q93" s="2"/>
    </row>
    <row r="94" ht="12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2"/>
      <c r="O94" s="2"/>
      <c r="P94" s="2"/>
      <c r="Q94" s="2"/>
    </row>
  </sheetData>
  <mergeCells count="67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B82:D82"/>
    <mergeCell ref="B83:D83"/>
    <mergeCell ref="B84:D84"/>
    <mergeCell ref="B85:D85"/>
    <mergeCell ref="B87:D87"/>
    <mergeCell ref="B88:D88"/>
    <mergeCell ref="B89:D89"/>
    <mergeCell ref="B90:D9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Všeobecné položky&amp;R&amp;P/&amp;N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133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II/217 Modernizace silnice Aš, Chebská + Hlavní&amp;R&amp;P/&amp;N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H52+H130+H148+H186+H204+H262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134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L52+L130+L148+L186+L204+L262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AVERAGE(J51,J129,J147,J185,J203,J261)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H52</f>
        <v>0</v>
      </c>
      <c r="L20" s="44">
        <f>L52</f>
        <v>0</v>
      </c>
      <c r="M20" s="12"/>
      <c r="N20" s="2"/>
      <c r="O20" s="2"/>
      <c r="P20" s="2"/>
      <c r="Q20" s="2"/>
      <c r="S20" s="26">
        <f>S51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H130</f>
        <v>0</v>
      </c>
      <c r="L21" s="44">
        <f>L130</f>
        <v>0</v>
      </c>
      <c r="M21" s="12"/>
      <c r="N21" s="2"/>
      <c r="O21" s="2"/>
      <c r="P21" s="2"/>
      <c r="Q21" s="2"/>
      <c r="S21" s="26">
        <f>S129</f>
        <v>0</v>
      </c>
    </row>
    <row r="22" ht="12.75">
      <c r="A22" s="9"/>
      <c r="B22" s="42">
        <v>4</v>
      </c>
      <c r="C22" s="1"/>
      <c r="D22" s="1"/>
      <c r="E22" s="43" t="s">
        <v>136</v>
      </c>
      <c r="F22" s="1"/>
      <c r="G22" s="1"/>
      <c r="H22" s="1"/>
      <c r="I22" s="1"/>
      <c r="J22" s="1"/>
      <c r="K22" s="44">
        <f>H148</f>
        <v>0</v>
      </c>
      <c r="L22" s="44">
        <f>L148</f>
        <v>0</v>
      </c>
      <c r="M22" s="12"/>
      <c r="N22" s="2"/>
      <c r="O22" s="2"/>
      <c r="P22" s="2"/>
      <c r="Q22" s="2"/>
      <c r="S22" s="26">
        <f>S147</f>
        <v>0</v>
      </c>
    </row>
    <row r="23" ht="12.75">
      <c r="A23" s="9"/>
      <c r="B23" s="42">
        <v>5</v>
      </c>
      <c r="C23" s="1"/>
      <c r="D23" s="1"/>
      <c r="E23" s="43" t="s">
        <v>137</v>
      </c>
      <c r="F23" s="1"/>
      <c r="G23" s="1"/>
      <c r="H23" s="1"/>
      <c r="I23" s="1"/>
      <c r="J23" s="1"/>
      <c r="K23" s="44">
        <f>H186</f>
        <v>0</v>
      </c>
      <c r="L23" s="44">
        <f>L186</f>
        <v>0</v>
      </c>
      <c r="M23" s="12"/>
      <c r="N23" s="2"/>
      <c r="O23" s="2"/>
      <c r="P23" s="2"/>
      <c r="Q23" s="2"/>
      <c r="S23" s="26">
        <f>S185</f>
        <v>0</v>
      </c>
    </row>
    <row r="24" ht="12.75">
      <c r="A24" s="9"/>
      <c r="B24" s="42">
        <v>8</v>
      </c>
      <c r="C24" s="1"/>
      <c r="D24" s="1"/>
      <c r="E24" s="43" t="s">
        <v>138</v>
      </c>
      <c r="F24" s="1"/>
      <c r="G24" s="1"/>
      <c r="H24" s="1"/>
      <c r="I24" s="1"/>
      <c r="J24" s="1"/>
      <c r="K24" s="44">
        <f>H204</f>
        <v>0</v>
      </c>
      <c r="L24" s="44">
        <f>L204</f>
        <v>0</v>
      </c>
      <c r="M24" s="12"/>
      <c r="N24" s="2"/>
      <c r="O24" s="2"/>
      <c r="P24" s="2"/>
      <c r="Q24" s="2"/>
      <c r="S24" s="26">
        <f>S203</f>
        <v>0</v>
      </c>
    </row>
    <row r="25" ht="12.75">
      <c r="A25" s="9"/>
      <c r="B25" s="42">
        <v>9</v>
      </c>
      <c r="C25" s="1"/>
      <c r="D25" s="1"/>
      <c r="E25" s="43" t="s">
        <v>139</v>
      </c>
      <c r="F25" s="1"/>
      <c r="G25" s="1"/>
      <c r="H25" s="1"/>
      <c r="I25" s="1"/>
      <c r="J25" s="1"/>
      <c r="K25" s="44">
        <f>H262</f>
        <v>0</v>
      </c>
      <c r="L25" s="44">
        <f>L262</f>
        <v>0</v>
      </c>
      <c r="M25" s="75"/>
      <c r="N25" s="2"/>
      <c r="O25" s="2"/>
      <c r="P25" s="2"/>
      <c r="Q25" s="2"/>
      <c r="S25" s="26">
        <f>S261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6"/>
      <c r="N26" s="2"/>
      <c r="O26" s="2"/>
      <c r="P26" s="2"/>
      <c r="Q26" s="2"/>
    </row>
    <row r="27" ht="14" customHeight="1">
      <c r="A27" s="4"/>
      <c r="B27" s="34" t="s">
        <v>61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7"/>
      <c r="N28" s="2"/>
      <c r="O28" s="2"/>
      <c r="P28" s="2"/>
      <c r="Q28" s="2"/>
    </row>
    <row r="29" ht="18" customHeight="1">
      <c r="A29" s="9"/>
      <c r="B29" s="40" t="s">
        <v>62</v>
      </c>
      <c r="C29" s="40" t="s">
        <v>58</v>
      </c>
      <c r="D29" s="40" t="s">
        <v>63</v>
      </c>
      <c r="E29" s="40" t="s">
        <v>59</v>
      </c>
      <c r="F29" s="40" t="s">
        <v>64</v>
      </c>
      <c r="G29" s="41" t="s">
        <v>65</v>
      </c>
      <c r="H29" s="22" t="s">
        <v>66</v>
      </c>
      <c r="I29" s="22" t="s">
        <v>67</v>
      </c>
      <c r="J29" s="22" t="s">
        <v>16</v>
      </c>
      <c r="K29" s="41" t="s">
        <v>68</v>
      </c>
      <c r="L29" s="22" t="s">
        <v>17</v>
      </c>
      <c r="M29" s="75"/>
      <c r="N29" s="2"/>
      <c r="O29" s="2"/>
      <c r="P29" s="2"/>
      <c r="Q29" s="2"/>
    </row>
    <row r="30" ht="40" customHeight="1">
      <c r="A30" s="9"/>
      <c r="B30" s="45" t="s">
        <v>69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 ht="12.75">
      <c r="A31" s="9"/>
      <c r="B31" s="47">
        <v>1</v>
      </c>
      <c r="C31" s="48" t="s">
        <v>140</v>
      </c>
      <c r="D31" s="48" t="s">
        <v>3</v>
      </c>
      <c r="E31" s="48" t="s">
        <v>141</v>
      </c>
      <c r="F31" s="48" t="s">
        <v>3</v>
      </c>
      <c r="G31" s="49" t="s">
        <v>142</v>
      </c>
      <c r="H31" s="50">
        <v>567.5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 ht="12.75">
      <c r="A32" s="9"/>
      <c r="B32" s="54" t="s">
        <v>73</v>
      </c>
      <c r="C32" s="1"/>
      <c r="D32" s="1"/>
      <c r="E32" s="55" t="s">
        <v>143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75</v>
      </c>
      <c r="C33" s="1"/>
      <c r="D33" s="1"/>
      <c r="E33" s="55" t="s">
        <v>144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77</v>
      </c>
      <c r="C34" s="1"/>
      <c r="D34" s="1"/>
      <c r="E34" s="55" t="s">
        <v>145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 ht="12.75">
      <c r="A35" s="9"/>
      <c r="B35" s="56" t="s">
        <v>79</v>
      </c>
      <c r="C35" s="29"/>
      <c r="D35" s="29"/>
      <c r="E35" s="57" t="s">
        <v>80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 ht="12.75">
      <c r="A36" s="9"/>
      <c r="B36" s="47">
        <v>2</v>
      </c>
      <c r="C36" s="48" t="s">
        <v>140</v>
      </c>
      <c r="D36" s="48">
        <v>2</v>
      </c>
      <c r="E36" s="48" t="s">
        <v>141</v>
      </c>
      <c r="F36" s="48" t="s">
        <v>3</v>
      </c>
      <c r="G36" s="49" t="s">
        <v>142</v>
      </c>
      <c r="H36" s="59">
        <v>1592.48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 ht="12.75">
      <c r="A37" s="9"/>
      <c r="B37" s="54" t="s">
        <v>73</v>
      </c>
      <c r="C37" s="1"/>
      <c r="D37" s="1"/>
      <c r="E37" s="55" t="s">
        <v>146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75</v>
      </c>
      <c r="C38" s="1"/>
      <c r="D38" s="1"/>
      <c r="E38" s="55" t="s">
        <v>147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77</v>
      </c>
      <c r="C39" s="1"/>
      <c r="D39" s="1"/>
      <c r="E39" s="55" t="s">
        <v>145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 ht="12.75">
      <c r="A40" s="9"/>
      <c r="B40" s="56" t="s">
        <v>79</v>
      </c>
      <c r="C40" s="29"/>
      <c r="D40" s="29"/>
      <c r="E40" s="57" t="s">
        <v>80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ht="12.75">
      <c r="A41" s="9"/>
      <c r="B41" s="47">
        <v>3</v>
      </c>
      <c r="C41" s="48" t="s">
        <v>140</v>
      </c>
      <c r="D41" s="48">
        <v>4</v>
      </c>
      <c r="E41" s="48" t="s">
        <v>141</v>
      </c>
      <c r="F41" s="48" t="s">
        <v>3</v>
      </c>
      <c r="G41" s="49" t="s">
        <v>142</v>
      </c>
      <c r="H41" s="59">
        <v>2.5499999999999998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 ht="12.75">
      <c r="A42" s="9"/>
      <c r="B42" s="54" t="s">
        <v>73</v>
      </c>
      <c r="C42" s="1"/>
      <c r="D42" s="1"/>
      <c r="E42" s="55" t="s">
        <v>148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54" t="s">
        <v>75</v>
      </c>
      <c r="C43" s="1"/>
      <c r="D43" s="1"/>
      <c r="E43" s="55" t="s">
        <v>149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77</v>
      </c>
      <c r="C44" s="1"/>
      <c r="D44" s="1"/>
      <c r="E44" s="55" t="s">
        <v>145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 ht="12.75">
      <c r="A45" s="9"/>
      <c r="B45" s="56" t="s">
        <v>79</v>
      </c>
      <c r="C45" s="29"/>
      <c r="D45" s="29"/>
      <c r="E45" s="57" t="s">
        <v>80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ht="12.75">
      <c r="A46" s="9"/>
      <c r="B46" s="47">
        <v>4</v>
      </c>
      <c r="C46" s="48" t="s">
        <v>140</v>
      </c>
      <c r="D46" s="48" t="s">
        <v>121</v>
      </c>
      <c r="E46" s="48" t="s">
        <v>141</v>
      </c>
      <c r="F46" s="48" t="s">
        <v>3</v>
      </c>
      <c r="G46" s="49" t="s">
        <v>142</v>
      </c>
      <c r="H46" s="59">
        <v>1929.1500000000001</v>
      </c>
      <c r="I46" s="33">
        <f>ROUND(0,2)</f>
        <v>0</v>
      </c>
      <c r="J46" s="60">
        <f>ROUND(I46*H46,2)</f>
        <v>0</v>
      </c>
      <c r="K46" s="61">
        <v>0.20999999999999999</v>
      </c>
      <c r="L46" s="62">
        <f>IF(ISNUMBER(K46),ROUND(J46*(K46+1),2),0)</f>
        <v>0</v>
      </c>
      <c r="M46" s="12"/>
      <c r="N46" s="2"/>
      <c r="O46" s="2"/>
      <c r="P46" s="2"/>
      <c r="Q46" s="39">
        <f>IF(ISNUMBER(K46),IF(H46&gt;0,IF(I46&gt;0,J46,0),0),0)</f>
        <v>0</v>
      </c>
      <c r="R46" s="26">
        <f>IF(ISNUMBER(K46)=FALSE,J46,0)</f>
        <v>0</v>
      </c>
    </row>
    <row r="47" ht="12.75">
      <c r="A47" s="9"/>
      <c r="B47" s="54" t="s">
        <v>73</v>
      </c>
      <c r="C47" s="1"/>
      <c r="D47" s="1"/>
      <c r="E47" s="55" t="s">
        <v>150</v>
      </c>
      <c r="F47" s="1"/>
      <c r="G47" s="1"/>
      <c r="H47" s="46"/>
      <c r="I47" s="1"/>
      <c r="J47" s="46"/>
      <c r="K47" s="1"/>
      <c r="L47" s="1"/>
      <c r="M47" s="12"/>
      <c r="N47" s="2"/>
      <c r="O47" s="2"/>
      <c r="P47" s="2"/>
      <c r="Q47" s="2"/>
    </row>
    <row r="48" ht="12.75">
      <c r="A48" s="9"/>
      <c r="B48" s="54" t="s">
        <v>75</v>
      </c>
      <c r="C48" s="1"/>
      <c r="D48" s="1"/>
      <c r="E48" s="55" t="s">
        <v>151</v>
      </c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ht="12.75">
      <c r="A49" s="9"/>
      <c r="B49" s="54" t="s">
        <v>77</v>
      </c>
      <c r="C49" s="1"/>
      <c r="D49" s="1"/>
      <c r="E49" s="55" t="s">
        <v>145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thickBot="1" ht="12.75">
      <c r="A50" s="9"/>
      <c r="B50" s="56" t="s">
        <v>79</v>
      </c>
      <c r="C50" s="29"/>
      <c r="D50" s="29"/>
      <c r="E50" s="57" t="s">
        <v>80</v>
      </c>
      <c r="F50" s="29"/>
      <c r="G50" s="29"/>
      <c r="H50" s="58"/>
      <c r="I50" s="29"/>
      <c r="J50" s="58"/>
      <c r="K50" s="29"/>
      <c r="L50" s="29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3">
        <v>0</v>
      </c>
      <c r="D51" s="1"/>
      <c r="E51" s="63" t="s">
        <v>60</v>
      </c>
      <c r="F51" s="1"/>
      <c r="G51" s="64" t="s">
        <v>127</v>
      </c>
      <c r="H51" s="65">
        <f>J31+J36+J41+J46</f>
        <v>0</v>
      </c>
      <c r="I51" s="64" t="s">
        <v>128</v>
      </c>
      <c r="J51" s="66">
        <f>(L51-H51)</f>
        <v>0</v>
      </c>
      <c r="K51" s="64" t="s">
        <v>129</v>
      </c>
      <c r="L51" s="67">
        <f>L31+L36+L41+L46</f>
        <v>0</v>
      </c>
      <c r="M51" s="12"/>
      <c r="N51" s="2"/>
      <c r="O51" s="2"/>
      <c r="P51" s="2"/>
      <c r="Q51" s="39">
        <f>0+Q31+Q36+Q41+Q46</f>
        <v>0</v>
      </c>
      <c r="R51" s="26">
        <f>0+R31+R36+R41+R46</f>
        <v>0</v>
      </c>
      <c r="S51" s="68">
        <f>Q51*(1+J51)+R51</f>
        <v>0</v>
      </c>
    </row>
    <row r="52" thickTop="1" thickBot="1" ht="25" customHeight="1">
      <c r="A52" s="9"/>
      <c r="B52" s="69"/>
      <c r="C52" s="69"/>
      <c r="D52" s="69"/>
      <c r="E52" s="69"/>
      <c r="F52" s="69"/>
      <c r="G52" s="70" t="s">
        <v>130</v>
      </c>
      <c r="H52" s="71">
        <f>J31+J36+J41+J46</f>
        <v>0</v>
      </c>
      <c r="I52" s="70" t="s">
        <v>131</v>
      </c>
      <c r="J52" s="72">
        <f>0+J51</f>
        <v>0</v>
      </c>
      <c r="K52" s="70" t="s">
        <v>132</v>
      </c>
      <c r="L52" s="73">
        <f>L31+L36+L41+L46</f>
        <v>0</v>
      </c>
      <c r="M52" s="12"/>
      <c r="N52" s="2"/>
      <c r="O52" s="2"/>
      <c r="P52" s="2"/>
      <c r="Q52" s="2"/>
    </row>
    <row r="53" ht="40" customHeight="1">
      <c r="A53" s="9"/>
      <c r="B53" s="78" t="s">
        <v>152</v>
      </c>
      <c r="C53" s="1"/>
      <c r="D53" s="1"/>
      <c r="E53" s="1"/>
      <c r="F53" s="1"/>
      <c r="G53" s="1"/>
      <c r="H53" s="46"/>
      <c r="I53" s="1"/>
      <c r="J53" s="46"/>
      <c r="K53" s="1"/>
      <c r="L53" s="1"/>
      <c r="M53" s="12"/>
      <c r="N53" s="2"/>
      <c r="O53" s="2"/>
      <c r="P53" s="2"/>
      <c r="Q53" s="2"/>
    </row>
    <row r="54" ht="12.75">
      <c r="A54" s="9"/>
      <c r="B54" s="47">
        <v>5</v>
      </c>
      <c r="C54" s="48" t="s">
        <v>153</v>
      </c>
      <c r="D54" s="48" t="s">
        <v>3</v>
      </c>
      <c r="E54" s="48" t="s">
        <v>154</v>
      </c>
      <c r="F54" s="48" t="s">
        <v>3</v>
      </c>
      <c r="G54" s="49" t="s">
        <v>155</v>
      </c>
      <c r="H54" s="50">
        <v>340.30000000000001</v>
      </c>
      <c r="I54" s="24">
        <f>ROUND(0,2)</f>
        <v>0</v>
      </c>
      <c r="J54" s="51">
        <f>ROUND(I54*H54,2)</f>
        <v>0</v>
      </c>
      <c r="K54" s="52">
        <v>0.20999999999999999</v>
      </c>
      <c r="L54" s="53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 ht="12.75">
      <c r="A55" s="9"/>
      <c r="B55" s="54" t="s">
        <v>73</v>
      </c>
      <c r="C55" s="1"/>
      <c r="D55" s="1"/>
      <c r="E55" s="55" t="s">
        <v>156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ht="12.75">
      <c r="A56" s="9"/>
      <c r="B56" s="54" t="s">
        <v>75</v>
      </c>
      <c r="C56" s="1"/>
      <c r="D56" s="1"/>
      <c r="E56" s="55" t="s">
        <v>157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ht="12.75">
      <c r="A57" s="9"/>
      <c r="B57" s="54" t="s">
        <v>77</v>
      </c>
      <c r="C57" s="1"/>
      <c r="D57" s="1"/>
      <c r="E57" s="55" t="s">
        <v>158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 ht="12.75">
      <c r="A58" s="9"/>
      <c r="B58" s="56" t="s">
        <v>79</v>
      </c>
      <c r="C58" s="29"/>
      <c r="D58" s="29"/>
      <c r="E58" s="57" t="s">
        <v>80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 ht="12.75">
      <c r="A59" s="9"/>
      <c r="B59" s="47">
        <v>6</v>
      </c>
      <c r="C59" s="48" t="s">
        <v>159</v>
      </c>
      <c r="D59" s="48" t="s">
        <v>3</v>
      </c>
      <c r="E59" s="48" t="s">
        <v>160</v>
      </c>
      <c r="F59" s="48" t="s">
        <v>3</v>
      </c>
      <c r="G59" s="49" t="s">
        <v>155</v>
      </c>
      <c r="H59" s="59">
        <v>337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 ht="12.75">
      <c r="A60" s="9"/>
      <c r="B60" s="54" t="s">
        <v>73</v>
      </c>
      <c r="C60" s="1"/>
      <c r="D60" s="1"/>
      <c r="E60" s="55" t="s">
        <v>161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75</v>
      </c>
      <c r="C61" s="1"/>
      <c r="D61" s="1"/>
      <c r="E61" s="55" t="s">
        <v>162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ht="12.75">
      <c r="A62" s="9"/>
      <c r="B62" s="54" t="s">
        <v>77</v>
      </c>
      <c r="C62" s="1"/>
      <c r="D62" s="1"/>
      <c r="E62" s="55" t="s">
        <v>158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 ht="12.75">
      <c r="A63" s="9"/>
      <c r="B63" s="56" t="s">
        <v>79</v>
      </c>
      <c r="C63" s="29"/>
      <c r="D63" s="29"/>
      <c r="E63" s="57" t="s">
        <v>80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 ht="12.75">
      <c r="A64" s="9"/>
      <c r="B64" s="47">
        <v>7</v>
      </c>
      <c r="C64" s="48" t="s">
        <v>163</v>
      </c>
      <c r="D64" s="48" t="s">
        <v>3</v>
      </c>
      <c r="E64" s="48" t="s">
        <v>164</v>
      </c>
      <c r="F64" s="48" t="s">
        <v>3</v>
      </c>
      <c r="G64" s="49" t="s">
        <v>155</v>
      </c>
      <c r="H64" s="59">
        <v>1.4399999999999999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 ht="12.75">
      <c r="A65" s="9"/>
      <c r="B65" s="54" t="s">
        <v>73</v>
      </c>
      <c r="C65" s="1"/>
      <c r="D65" s="1"/>
      <c r="E65" s="55" t="s">
        <v>165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54" t="s">
        <v>75</v>
      </c>
      <c r="C66" s="1"/>
      <c r="D66" s="1"/>
      <c r="E66" s="55" t="s">
        <v>166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ht="12.75">
      <c r="A67" s="9"/>
      <c r="B67" s="54" t="s">
        <v>77</v>
      </c>
      <c r="C67" s="1"/>
      <c r="D67" s="1"/>
      <c r="E67" s="55" t="s">
        <v>158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 ht="12.75">
      <c r="A68" s="9"/>
      <c r="B68" s="56" t="s">
        <v>79</v>
      </c>
      <c r="C68" s="29"/>
      <c r="D68" s="29"/>
      <c r="E68" s="57" t="s">
        <v>80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 ht="12.75">
      <c r="A69" s="9"/>
      <c r="B69" s="47">
        <v>8</v>
      </c>
      <c r="C69" s="48" t="s">
        <v>167</v>
      </c>
      <c r="D69" s="48" t="s">
        <v>3</v>
      </c>
      <c r="E69" s="48" t="s">
        <v>168</v>
      </c>
      <c r="F69" s="48" t="s">
        <v>3</v>
      </c>
      <c r="G69" s="49" t="s">
        <v>169</v>
      </c>
      <c r="H69" s="59">
        <v>24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 ht="12.75">
      <c r="A70" s="9"/>
      <c r="B70" s="54" t="s">
        <v>73</v>
      </c>
      <c r="C70" s="1"/>
      <c r="D70" s="1"/>
      <c r="E70" s="55" t="s">
        <v>170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ht="12.75">
      <c r="A71" s="9"/>
      <c r="B71" s="54" t="s">
        <v>75</v>
      </c>
      <c r="C71" s="1"/>
      <c r="D71" s="1"/>
      <c r="E71" s="55" t="s">
        <v>171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ht="12.75">
      <c r="A72" s="9"/>
      <c r="B72" s="54" t="s">
        <v>77</v>
      </c>
      <c r="C72" s="1"/>
      <c r="D72" s="1"/>
      <c r="E72" s="55" t="s">
        <v>158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 ht="12.75">
      <c r="A73" s="9"/>
      <c r="B73" s="56" t="s">
        <v>79</v>
      </c>
      <c r="C73" s="29"/>
      <c r="D73" s="29"/>
      <c r="E73" s="57" t="s">
        <v>80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 ht="12.75">
      <c r="A74" s="9"/>
      <c r="B74" s="47">
        <v>9</v>
      </c>
      <c r="C74" s="48" t="s">
        <v>172</v>
      </c>
      <c r="D74" s="48" t="s">
        <v>3</v>
      </c>
      <c r="E74" s="48" t="s">
        <v>173</v>
      </c>
      <c r="F74" s="48" t="s">
        <v>3</v>
      </c>
      <c r="G74" s="49" t="s">
        <v>155</v>
      </c>
      <c r="H74" s="59">
        <v>514.37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 ht="12.75">
      <c r="A75" s="9"/>
      <c r="B75" s="54" t="s">
        <v>73</v>
      </c>
      <c r="C75" s="1"/>
      <c r="D75" s="1"/>
      <c r="E75" s="55" t="s">
        <v>174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75</v>
      </c>
      <c r="C76" s="1"/>
      <c r="D76" s="1"/>
      <c r="E76" s="55" t="s">
        <v>175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77</v>
      </c>
      <c r="C77" s="1"/>
      <c r="D77" s="1"/>
      <c r="E77" s="55" t="s">
        <v>158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 ht="12.75">
      <c r="A78" s="9"/>
      <c r="B78" s="56" t="s">
        <v>79</v>
      </c>
      <c r="C78" s="29"/>
      <c r="D78" s="29"/>
      <c r="E78" s="57" t="s">
        <v>80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 ht="12.75">
      <c r="A79" s="9"/>
      <c r="B79" s="47">
        <v>10</v>
      </c>
      <c r="C79" s="48" t="s">
        <v>176</v>
      </c>
      <c r="D79" s="48" t="s">
        <v>3</v>
      </c>
      <c r="E79" s="48" t="s">
        <v>177</v>
      </c>
      <c r="F79" s="48" t="s">
        <v>3</v>
      </c>
      <c r="G79" s="49" t="s">
        <v>169</v>
      </c>
      <c r="H79" s="59">
        <v>432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 ht="12.75">
      <c r="A80" s="9"/>
      <c r="B80" s="54" t="s">
        <v>73</v>
      </c>
      <c r="C80" s="1"/>
      <c r="D80" s="1"/>
      <c r="E80" s="55" t="s">
        <v>178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75</v>
      </c>
      <c r="C81" s="1"/>
      <c r="D81" s="1"/>
      <c r="E81" s="55" t="s">
        <v>179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77</v>
      </c>
      <c r="C82" s="1"/>
      <c r="D82" s="1"/>
      <c r="E82" s="55" t="s">
        <v>180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 ht="12.75">
      <c r="A83" s="9"/>
      <c r="B83" s="56" t="s">
        <v>79</v>
      </c>
      <c r="C83" s="29"/>
      <c r="D83" s="29"/>
      <c r="E83" s="57" t="s">
        <v>80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 ht="12.75">
      <c r="A84" s="9"/>
      <c r="B84" s="47">
        <v>11</v>
      </c>
      <c r="C84" s="48" t="s">
        <v>181</v>
      </c>
      <c r="D84" s="48" t="s">
        <v>3</v>
      </c>
      <c r="E84" s="48" t="s">
        <v>182</v>
      </c>
      <c r="F84" s="48" t="s">
        <v>3</v>
      </c>
      <c r="G84" s="49" t="s">
        <v>155</v>
      </c>
      <c r="H84" s="59">
        <v>352.30000000000001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 ht="12.75">
      <c r="A85" s="9"/>
      <c r="B85" s="54" t="s">
        <v>73</v>
      </c>
      <c r="C85" s="1"/>
      <c r="D85" s="1"/>
      <c r="E85" s="55" t="s">
        <v>183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75</v>
      </c>
      <c r="C86" s="1"/>
      <c r="D86" s="1"/>
      <c r="E86" s="55" t="s">
        <v>184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ht="12.75">
      <c r="A87" s="9"/>
      <c r="B87" s="54" t="s">
        <v>77</v>
      </c>
      <c r="C87" s="1"/>
      <c r="D87" s="1"/>
      <c r="E87" s="55" t="s">
        <v>185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 ht="12.75">
      <c r="A88" s="9"/>
      <c r="B88" s="56" t="s">
        <v>79</v>
      </c>
      <c r="C88" s="29"/>
      <c r="D88" s="29"/>
      <c r="E88" s="57" t="s">
        <v>80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ht="12.75">
      <c r="A89" s="9"/>
      <c r="B89" s="47">
        <v>12</v>
      </c>
      <c r="C89" s="48" t="s">
        <v>181</v>
      </c>
      <c r="D89" s="48" t="s">
        <v>121</v>
      </c>
      <c r="E89" s="48" t="s">
        <v>182</v>
      </c>
      <c r="F89" s="48" t="s">
        <v>3</v>
      </c>
      <c r="G89" s="49" t="s">
        <v>155</v>
      </c>
      <c r="H89" s="59">
        <v>1929.1500000000001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 ht="12.75">
      <c r="A90" s="9"/>
      <c r="B90" s="54" t="s">
        <v>73</v>
      </c>
      <c r="C90" s="1"/>
      <c r="D90" s="1"/>
      <c r="E90" s="55" t="s">
        <v>186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75</v>
      </c>
      <c r="C91" s="1"/>
      <c r="D91" s="1"/>
      <c r="E91" s="55" t="s">
        <v>187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ht="12.75">
      <c r="A92" s="9"/>
      <c r="B92" s="54" t="s">
        <v>77</v>
      </c>
      <c r="C92" s="1"/>
      <c r="D92" s="1"/>
      <c r="E92" s="55" t="s">
        <v>188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 ht="12.75">
      <c r="A93" s="9"/>
      <c r="B93" s="56" t="s">
        <v>79</v>
      </c>
      <c r="C93" s="29"/>
      <c r="D93" s="29"/>
      <c r="E93" s="57" t="s">
        <v>80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ht="12.75">
      <c r="A94" s="9"/>
      <c r="B94" s="47">
        <v>13</v>
      </c>
      <c r="C94" s="48" t="s">
        <v>189</v>
      </c>
      <c r="D94" s="48" t="s">
        <v>3</v>
      </c>
      <c r="E94" s="48" t="s">
        <v>190</v>
      </c>
      <c r="F94" s="48" t="s">
        <v>3</v>
      </c>
      <c r="G94" s="49" t="s">
        <v>155</v>
      </c>
      <c r="H94" s="59">
        <v>567.5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 ht="12.75">
      <c r="A95" s="9"/>
      <c r="B95" s="54" t="s">
        <v>73</v>
      </c>
      <c r="C95" s="1"/>
      <c r="D95" s="1"/>
      <c r="E95" s="55" t="s">
        <v>191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54" t="s">
        <v>75</v>
      </c>
      <c r="C96" s="1"/>
      <c r="D96" s="1"/>
      <c r="E96" s="55" t="s">
        <v>192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ht="12.75">
      <c r="A97" s="9"/>
      <c r="B97" s="54" t="s">
        <v>77</v>
      </c>
      <c r="C97" s="1"/>
      <c r="D97" s="1"/>
      <c r="E97" s="55" t="s">
        <v>193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 ht="12.75">
      <c r="A98" s="9"/>
      <c r="B98" s="56" t="s">
        <v>79</v>
      </c>
      <c r="C98" s="29"/>
      <c r="D98" s="29"/>
      <c r="E98" s="57" t="s">
        <v>80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ht="12.75">
      <c r="A99" s="9"/>
      <c r="B99" s="47">
        <v>14</v>
      </c>
      <c r="C99" s="48" t="s">
        <v>189</v>
      </c>
      <c r="D99" s="48" t="s">
        <v>121</v>
      </c>
      <c r="E99" s="48" t="s">
        <v>190</v>
      </c>
      <c r="F99" s="48" t="s">
        <v>3</v>
      </c>
      <c r="G99" s="49" t="s">
        <v>155</v>
      </c>
      <c r="H99" s="59">
        <v>1929.1500000000001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 ht="12.75">
      <c r="A100" s="9"/>
      <c r="B100" s="54" t="s">
        <v>73</v>
      </c>
      <c r="C100" s="1"/>
      <c r="D100" s="1"/>
      <c r="E100" s="55" t="s">
        <v>194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ht="12.75">
      <c r="A101" s="9"/>
      <c r="B101" s="54" t="s">
        <v>75</v>
      </c>
      <c r="C101" s="1"/>
      <c r="D101" s="1"/>
      <c r="E101" s="55" t="s">
        <v>187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ht="12.75">
      <c r="A102" s="9"/>
      <c r="B102" s="54" t="s">
        <v>77</v>
      </c>
      <c r="C102" s="1"/>
      <c r="D102" s="1"/>
      <c r="E102" s="55" t="s">
        <v>195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6" t="s">
        <v>79</v>
      </c>
      <c r="C103" s="29"/>
      <c r="D103" s="29"/>
      <c r="E103" s="57" t="s">
        <v>80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ht="12.75">
      <c r="A104" s="9"/>
      <c r="B104" s="47">
        <v>15</v>
      </c>
      <c r="C104" s="48" t="s">
        <v>196</v>
      </c>
      <c r="D104" s="48" t="s">
        <v>3</v>
      </c>
      <c r="E104" s="48" t="s">
        <v>197</v>
      </c>
      <c r="F104" s="48" t="s">
        <v>3</v>
      </c>
      <c r="G104" s="49" t="s">
        <v>155</v>
      </c>
      <c r="H104" s="59">
        <v>352.30000000000001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 ht="12.75">
      <c r="A105" s="9"/>
      <c r="B105" s="54" t="s">
        <v>73</v>
      </c>
      <c r="C105" s="1"/>
      <c r="D105" s="1"/>
      <c r="E105" s="55" t="s">
        <v>198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75</v>
      </c>
      <c r="C106" s="1"/>
      <c r="D106" s="1"/>
      <c r="E106" s="55" t="s">
        <v>184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ht="12.75">
      <c r="A107" s="9"/>
      <c r="B107" s="54" t="s">
        <v>77</v>
      </c>
      <c r="C107" s="1"/>
      <c r="D107" s="1"/>
      <c r="E107" s="55" t="s">
        <v>199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6" t="s">
        <v>79</v>
      </c>
      <c r="C108" s="29"/>
      <c r="D108" s="29"/>
      <c r="E108" s="57" t="s">
        <v>80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ht="12.75">
      <c r="A109" s="9"/>
      <c r="B109" s="47">
        <v>16</v>
      </c>
      <c r="C109" s="48" t="s">
        <v>196</v>
      </c>
      <c r="D109" s="48" t="s">
        <v>121</v>
      </c>
      <c r="E109" s="48" t="s">
        <v>197</v>
      </c>
      <c r="F109" s="48" t="s">
        <v>3</v>
      </c>
      <c r="G109" s="49" t="s">
        <v>155</v>
      </c>
      <c r="H109" s="59">
        <v>1929.1500000000001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 ht="12.75">
      <c r="A110" s="9"/>
      <c r="B110" s="54" t="s">
        <v>73</v>
      </c>
      <c r="C110" s="1"/>
      <c r="D110" s="1"/>
      <c r="E110" s="55" t="s">
        <v>200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75</v>
      </c>
      <c r="C111" s="1"/>
      <c r="D111" s="1"/>
      <c r="E111" s="55" t="s">
        <v>187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54" t="s">
        <v>77</v>
      </c>
      <c r="C112" s="1"/>
      <c r="D112" s="1"/>
      <c r="E112" s="55" t="s">
        <v>201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6" t="s">
        <v>79</v>
      </c>
      <c r="C113" s="29"/>
      <c r="D113" s="29"/>
      <c r="E113" s="57" t="s">
        <v>80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ht="12.75">
      <c r="A114" s="9"/>
      <c r="B114" s="47">
        <v>17</v>
      </c>
      <c r="C114" s="48" t="s">
        <v>202</v>
      </c>
      <c r="D114" s="48" t="s">
        <v>3</v>
      </c>
      <c r="E114" s="48" t="s">
        <v>203</v>
      </c>
      <c r="F114" s="48" t="s">
        <v>3</v>
      </c>
      <c r="G114" s="49" t="s">
        <v>155</v>
      </c>
      <c r="H114" s="59">
        <v>170.19999999999999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 ht="12.75">
      <c r="A115" s="9"/>
      <c r="B115" s="54" t="s">
        <v>73</v>
      </c>
      <c r="C115" s="1"/>
      <c r="D115" s="1"/>
      <c r="E115" s="55" t="s">
        <v>204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75</v>
      </c>
      <c r="C116" s="1"/>
      <c r="D116" s="1"/>
      <c r="E116" s="55" t="s">
        <v>205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54" t="s">
        <v>77</v>
      </c>
      <c r="C117" s="1"/>
      <c r="D117" s="1"/>
      <c r="E117" s="55" t="s">
        <v>206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6" t="s">
        <v>79</v>
      </c>
      <c r="C118" s="29"/>
      <c r="D118" s="29"/>
      <c r="E118" s="57" t="s">
        <v>80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ht="12.75">
      <c r="A119" s="9"/>
      <c r="B119" s="47">
        <v>18</v>
      </c>
      <c r="C119" s="48" t="s">
        <v>207</v>
      </c>
      <c r="D119" s="48" t="s">
        <v>3</v>
      </c>
      <c r="E119" s="48" t="s">
        <v>208</v>
      </c>
      <c r="F119" s="48" t="s">
        <v>3</v>
      </c>
      <c r="G119" s="49" t="s">
        <v>155</v>
      </c>
      <c r="H119" s="59">
        <v>18</v>
      </c>
      <c r="I119" s="33">
        <f>ROUND(0,2)</f>
        <v>0</v>
      </c>
      <c r="J119" s="60">
        <f>ROUND(I119*H119,2)</f>
        <v>0</v>
      </c>
      <c r="K119" s="61">
        <v>0.20999999999999999</v>
      </c>
      <c r="L119" s="62">
        <f>IF(ISNUMBER(K119),ROUND(J119*(K119+1),2),0)</f>
        <v>0</v>
      </c>
      <c r="M119" s="12"/>
      <c r="N119" s="2"/>
      <c r="O119" s="2"/>
      <c r="P119" s="2"/>
      <c r="Q119" s="39">
        <f>IF(ISNUMBER(K119),IF(H119&gt;0,IF(I119&gt;0,J119,0),0),0)</f>
        <v>0</v>
      </c>
      <c r="R119" s="26">
        <f>IF(ISNUMBER(K119)=FALSE,J119,0)</f>
        <v>0</v>
      </c>
    </row>
    <row r="120" ht="12.75">
      <c r="A120" s="9"/>
      <c r="B120" s="54" t="s">
        <v>73</v>
      </c>
      <c r="C120" s="1"/>
      <c r="D120" s="1"/>
      <c r="E120" s="55" t="s">
        <v>209</v>
      </c>
      <c r="F120" s="1"/>
      <c r="G120" s="1"/>
      <c r="H120" s="46"/>
      <c r="I120" s="1"/>
      <c r="J120" s="46"/>
      <c r="K120" s="1"/>
      <c r="L120" s="1"/>
      <c r="M120" s="12"/>
      <c r="N120" s="2"/>
      <c r="O120" s="2"/>
      <c r="P120" s="2"/>
      <c r="Q120" s="2"/>
    </row>
    <row r="121" ht="12.75">
      <c r="A121" s="9"/>
      <c r="B121" s="54" t="s">
        <v>75</v>
      </c>
      <c r="C121" s="1"/>
      <c r="D121" s="1"/>
      <c r="E121" s="55" t="s">
        <v>210</v>
      </c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ht="12.75">
      <c r="A122" s="9"/>
      <c r="B122" s="54" t="s">
        <v>77</v>
      </c>
      <c r="C122" s="1"/>
      <c r="D122" s="1"/>
      <c r="E122" s="55" t="s">
        <v>211</v>
      </c>
      <c r="F122" s="1"/>
      <c r="G122" s="1"/>
      <c r="H122" s="46"/>
      <c r="I122" s="1"/>
      <c r="J122" s="46"/>
      <c r="K122" s="1"/>
      <c r="L122" s="1"/>
      <c r="M122" s="12"/>
      <c r="N122" s="2"/>
      <c r="O122" s="2"/>
      <c r="P122" s="2"/>
      <c r="Q122" s="2"/>
    </row>
    <row r="123" thickBot="1" ht="12.75">
      <c r="A123" s="9"/>
      <c r="B123" s="56" t="s">
        <v>79</v>
      </c>
      <c r="C123" s="29"/>
      <c r="D123" s="29"/>
      <c r="E123" s="57" t="s">
        <v>80</v>
      </c>
      <c r="F123" s="29"/>
      <c r="G123" s="29"/>
      <c r="H123" s="58"/>
      <c r="I123" s="29"/>
      <c r="J123" s="58"/>
      <c r="K123" s="29"/>
      <c r="L123" s="29"/>
      <c r="M123" s="12"/>
      <c r="N123" s="2"/>
      <c r="O123" s="2"/>
      <c r="P123" s="2"/>
      <c r="Q123" s="2"/>
    </row>
    <row r="124" thickTop="1" ht="12.75">
      <c r="A124" s="9"/>
      <c r="B124" s="47">
        <v>19</v>
      </c>
      <c r="C124" s="48" t="s">
        <v>212</v>
      </c>
      <c r="D124" s="48" t="s">
        <v>3</v>
      </c>
      <c r="E124" s="48" t="s">
        <v>213</v>
      </c>
      <c r="F124" s="48" t="s">
        <v>3</v>
      </c>
      <c r="G124" s="49" t="s">
        <v>214</v>
      </c>
      <c r="H124" s="59">
        <v>4254</v>
      </c>
      <c r="I124" s="33">
        <f>ROUND(0,2)</f>
        <v>0</v>
      </c>
      <c r="J124" s="60">
        <f>ROUND(I124*H124,2)</f>
        <v>0</v>
      </c>
      <c r="K124" s="61">
        <v>0.20999999999999999</v>
      </c>
      <c r="L124" s="62">
        <f>IF(ISNUMBER(K124),ROUND(J124*(K124+1),2),0)</f>
        <v>0</v>
      </c>
      <c r="M124" s="12"/>
      <c r="N124" s="2"/>
      <c r="O124" s="2"/>
      <c r="P124" s="2"/>
      <c r="Q124" s="39">
        <f>IF(ISNUMBER(K124),IF(H124&gt;0,IF(I124&gt;0,J124,0),0),0)</f>
        <v>0</v>
      </c>
      <c r="R124" s="26">
        <f>IF(ISNUMBER(K124)=FALSE,J124,0)</f>
        <v>0</v>
      </c>
    </row>
    <row r="125" ht="12.75">
      <c r="A125" s="9"/>
      <c r="B125" s="54" t="s">
        <v>73</v>
      </c>
      <c r="C125" s="1"/>
      <c r="D125" s="1"/>
      <c r="E125" s="55" t="s">
        <v>215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ht="12.75">
      <c r="A126" s="9"/>
      <c r="B126" s="54" t="s">
        <v>75</v>
      </c>
      <c r="C126" s="1"/>
      <c r="D126" s="1"/>
      <c r="E126" s="55" t="s">
        <v>216</v>
      </c>
      <c r="F126" s="1"/>
      <c r="G126" s="1"/>
      <c r="H126" s="46"/>
      <c r="I126" s="1"/>
      <c r="J126" s="46"/>
      <c r="K126" s="1"/>
      <c r="L126" s="1"/>
      <c r="M126" s="12"/>
      <c r="N126" s="2"/>
      <c r="O126" s="2"/>
      <c r="P126" s="2"/>
      <c r="Q126" s="2"/>
    </row>
    <row r="127" ht="12.75">
      <c r="A127" s="9"/>
      <c r="B127" s="54" t="s">
        <v>77</v>
      </c>
      <c r="C127" s="1"/>
      <c r="D127" s="1"/>
      <c r="E127" s="55" t="s">
        <v>217</v>
      </c>
      <c r="F127" s="1"/>
      <c r="G127" s="1"/>
      <c r="H127" s="46"/>
      <c r="I127" s="1"/>
      <c r="J127" s="46"/>
      <c r="K127" s="1"/>
      <c r="L127" s="1"/>
      <c r="M127" s="12"/>
      <c r="N127" s="2"/>
      <c r="O127" s="2"/>
      <c r="P127" s="2"/>
      <c r="Q127" s="2"/>
    </row>
    <row r="128" thickBot="1" ht="12.75">
      <c r="A128" s="9"/>
      <c r="B128" s="56" t="s">
        <v>79</v>
      </c>
      <c r="C128" s="29"/>
      <c r="D128" s="29"/>
      <c r="E128" s="57" t="s">
        <v>80</v>
      </c>
      <c r="F128" s="29"/>
      <c r="G128" s="29"/>
      <c r="H128" s="58"/>
      <c r="I128" s="29"/>
      <c r="J128" s="58"/>
      <c r="K128" s="29"/>
      <c r="L128" s="29"/>
      <c r="M128" s="12"/>
      <c r="N128" s="2"/>
      <c r="O128" s="2"/>
      <c r="P128" s="2"/>
      <c r="Q128" s="2"/>
    </row>
    <row r="129" thickTop="1" thickBot="1" ht="25" customHeight="1">
      <c r="A129" s="9"/>
      <c r="B129" s="1"/>
      <c r="C129" s="63">
        <v>1</v>
      </c>
      <c r="D129" s="1"/>
      <c r="E129" s="63" t="s">
        <v>135</v>
      </c>
      <c r="F129" s="1"/>
      <c r="G129" s="64" t="s">
        <v>127</v>
      </c>
      <c r="H129" s="65">
        <f>J54+J59+J64+J69+J74+J79+J84+J89+J94+J99+J104+J109+J114+J119+J124</f>
        <v>0</v>
      </c>
      <c r="I129" s="64" t="s">
        <v>128</v>
      </c>
      <c r="J129" s="66">
        <f>(L129-H129)</f>
        <v>0</v>
      </c>
      <c r="K129" s="64" t="s">
        <v>129</v>
      </c>
      <c r="L129" s="67">
        <f>L54+L59+L64+L69+L74+L79+L84+L89+L94+L99+L104+L109+L114+L119+L124</f>
        <v>0</v>
      </c>
      <c r="M129" s="12"/>
      <c r="N129" s="2"/>
      <c r="O129" s="2"/>
      <c r="P129" s="2"/>
      <c r="Q129" s="39">
        <f>0+Q54+Q59+Q64+Q69+Q74+Q79+Q84+Q89+Q94+Q99+Q104+Q109+Q114+Q119+Q124</f>
        <v>0</v>
      </c>
      <c r="R129" s="26">
        <f>0+R54+R59+R64+R69+R74+R79+R84+R89+R94+R99+R104+R109+R114+R119+R124</f>
        <v>0</v>
      </c>
      <c r="S129" s="68">
        <f>Q129*(1+J129)+R129</f>
        <v>0</v>
      </c>
    </row>
    <row r="130" thickTop="1" thickBot="1" ht="25" customHeight="1">
      <c r="A130" s="9"/>
      <c r="B130" s="69"/>
      <c r="C130" s="69"/>
      <c r="D130" s="69"/>
      <c r="E130" s="69"/>
      <c r="F130" s="69"/>
      <c r="G130" s="70" t="s">
        <v>130</v>
      </c>
      <c r="H130" s="71">
        <f>J54+J59+J64+J69+J74+J79+J84+J89+J94+J99+J104+J109+J114+J119+J124</f>
        <v>0</v>
      </c>
      <c r="I130" s="70" t="s">
        <v>131</v>
      </c>
      <c r="J130" s="72">
        <f>0+J129</f>
        <v>0</v>
      </c>
      <c r="K130" s="70" t="s">
        <v>132</v>
      </c>
      <c r="L130" s="73">
        <f>L54+L59+L64+L69+L74+L79+L84+L89+L94+L99+L104+L109+L114+L119+L124</f>
        <v>0</v>
      </c>
      <c r="M130" s="12"/>
      <c r="N130" s="2"/>
      <c r="O130" s="2"/>
      <c r="P130" s="2"/>
      <c r="Q130" s="2"/>
    </row>
    <row r="131" ht="40" customHeight="1">
      <c r="A131" s="9"/>
      <c r="B131" s="78" t="s">
        <v>218</v>
      </c>
      <c r="C131" s="1"/>
      <c r="D131" s="1"/>
      <c r="E131" s="1"/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ht="12.75">
      <c r="A132" s="9"/>
      <c r="B132" s="47">
        <v>20</v>
      </c>
      <c r="C132" s="48" t="s">
        <v>219</v>
      </c>
      <c r="D132" s="48" t="s">
        <v>3</v>
      </c>
      <c r="E132" s="48" t="s">
        <v>220</v>
      </c>
      <c r="F132" s="48" t="s">
        <v>3</v>
      </c>
      <c r="G132" s="49" t="s">
        <v>155</v>
      </c>
      <c r="H132" s="50">
        <v>17.25</v>
      </c>
      <c r="I132" s="24">
        <f>ROUND(0,2)</f>
        <v>0</v>
      </c>
      <c r="J132" s="51">
        <f>ROUND(I132*H132,2)</f>
        <v>0</v>
      </c>
      <c r="K132" s="52">
        <v>0.20999999999999999</v>
      </c>
      <c r="L132" s="53">
        <f>IF(ISNUMBER(K132),ROUND(J132*(K132+1),2),0)</f>
        <v>0</v>
      </c>
      <c r="M132" s="12"/>
      <c r="N132" s="2"/>
      <c r="O132" s="2"/>
      <c r="P132" s="2"/>
      <c r="Q132" s="39">
        <f>IF(ISNUMBER(K132),IF(H132&gt;0,IF(I132&gt;0,J132,0),0),0)</f>
        <v>0</v>
      </c>
      <c r="R132" s="26">
        <f>IF(ISNUMBER(K132)=FALSE,J132,0)</f>
        <v>0</v>
      </c>
    </row>
    <row r="133" ht="12.75">
      <c r="A133" s="9"/>
      <c r="B133" s="54" t="s">
        <v>73</v>
      </c>
      <c r="C133" s="1"/>
      <c r="D133" s="1"/>
      <c r="E133" s="55" t="s">
        <v>221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ht="12.75">
      <c r="A134" s="9"/>
      <c r="B134" s="54" t="s">
        <v>75</v>
      </c>
      <c r="C134" s="1"/>
      <c r="D134" s="1"/>
      <c r="E134" s="55" t="s">
        <v>222</v>
      </c>
      <c r="F134" s="1"/>
      <c r="G134" s="1"/>
      <c r="H134" s="46"/>
      <c r="I134" s="1"/>
      <c r="J134" s="46"/>
      <c r="K134" s="1"/>
      <c r="L134" s="1"/>
      <c r="M134" s="12"/>
      <c r="N134" s="2"/>
      <c r="O134" s="2"/>
      <c r="P134" s="2"/>
      <c r="Q134" s="2"/>
    </row>
    <row r="135" ht="12.75">
      <c r="A135" s="9"/>
      <c r="B135" s="54" t="s">
        <v>77</v>
      </c>
      <c r="C135" s="1"/>
      <c r="D135" s="1"/>
      <c r="E135" s="55" t="s">
        <v>223</v>
      </c>
      <c r="F135" s="1"/>
      <c r="G135" s="1"/>
      <c r="H135" s="46"/>
      <c r="I135" s="1"/>
      <c r="J135" s="46"/>
      <c r="K135" s="1"/>
      <c r="L135" s="1"/>
      <c r="M135" s="12"/>
      <c r="N135" s="2"/>
      <c r="O135" s="2"/>
      <c r="P135" s="2"/>
      <c r="Q135" s="2"/>
    </row>
    <row r="136" thickBot="1" ht="12.75">
      <c r="A136" s="9"/>
      <c r="B136" s="56" t="s">
        <v>79</v>
      </c>
      <c r="C136" s="29"/>
      <c r="D136" s="29"/>
      <c r="E136" s="57" t="s">
        <v>80</v>
      </c>
      <c r="F136" s="29"/>
      <c r="G136" s="29"/>
      <c r="H136" s="58"/>
      <c r="I136" s="29"/>
      <c r="J136" s="58"/>
      <c r="K136" s="29"/>
      <c r="L136" s="29"/>
      <c r="M136" s="12"/>
      <c r="N136" s="2"/>
      <c r="O136" s="2"/>
      <c r="P136" s="2"/>
      <c r="Q136" s="2"/>
    </row>
    <row r="137" thickTop="1" ht="12.75">
      <c r="A137" s="9"/>
      <c r="B137" s="47">
        <v>21</v>
      </c>
      <c r="C137" s="48" t="s">
        <v>224</v>
      </c>
      <c r="D137" s="48" t="s">
        <v>3</v>
      </c>
      <c r="E137" s="48" t="s">
        <v>225</v>
      </c>
      <c r="F137" s="48" t="s">
        <v>3</v>
      </c>
      <c r="G137" s="49" t="s">
        <v>155</v>
      </c>
      <c r="H137" s="59">
        <v>62</v>
      </c>
      <c r="I137" s="33">
        <f>ROUND(0,2)</f>
        <v>0</v>
      </c>
      <c r="J137" s="60">
        <f>ROUND(I137*H137,2)</f>
        <v>0</v>
      </c>
      <c r="K137" s="61">
        <v>0.20999999999999999</v>
      </c>
      <c r="L137" s="62">
        <f>IF(ISNUMBER(K137),ROUND(J137*(K137+1),2),0)</f>
        <v>0</v>
      </c>
      <c r="M137" s="12"/>
      <c r="N137" s="2"/>
      <c r="O137" s="2"/>
      <c r="P137" s="2"/>
      <c r="Q137" s="39">
        <f>IF(ISNUMBER(K137),IF(H137&gt;0,IF(I137&gt;0,J137,0),0),0)</f>
        <v>0</v>
      </c>
      <c r="R137" s="26">
        <f>IF(ISNUMBER(K137)=FALSE,J137,0)</f>
        <v>0</v>
      </c>
    </row>
    <row r="138" ht="12.75">
      <c r="A138" s="9"/>
      <c r="B138" s="54" t="s">
        <v>73</v>
      </c>
      <c r="C138" s="1"/>
      <c r="D138" s="1"/>
      <c r="E138" s="55" t="s">
        <v>226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ht="12.75">
      <c r="A139" s="9"/>
      <c r="B139" s="54" t="s">
        <v>75</v>
      </c>
      <c r="C139" s="1"/>
      <c r="D139" s="1"/>
      <c r="E139" s="55" t="s">
        <v>227</v>
      </c>
      <c r="F139" s="1"/>
      <c r="G139" s="1"/>
      <c r="H139" s="46"/>
      <c r="I139" s="1"/>
      <c r="J139" s="46"/>
      <c r="K139" s="1"/>
      <c r="L139" s="1"/>
      <c r="M139" s="12"/>
      <c r="N139" s="2"/>
      <c r="O139" s="2"/>
      <c r="P139" s="2"/>
      <c r="Q139" s="2"/>
    </row>
    <row r="140" ht="12.75">
      <c r="A140" s="9"/>
      <c r="B140" s="54" t="s">
        <v>77</v>
      </c>
      <c r="C140" s="1"/>
      <c r="D140" s="1"/>
      <c r="E140" s="55" t="s">
        <v>228</v>
      </c>
      <c r="F140" s="1"/>
      <c r="G140" s="1"/>
      <c r="H140" s="46"/>
      <c r="I140" s="1"/>
      <c r="J140" s="46"/>
      <c r="K140" s="1"/>
      <c r="L140" s="1"/>
      <c r="M140" s="12"/>
      <c r="N140" s="2"/>
      <c r="O140" s="2"/>
      <c r="P140" s="2"/>
      <c r="Q140" s="2"/>
    </row>
    <row r="141" thickBot="1" ht="12.75">
      <c r="A141" s="9"/>
      <c r="B141" s="56" t="s">
        <v>79</v>
      </c>
      <c r="C141" s="29"/>
      <c r="D141" s="29"/>
      <c r="E141" s="57" t="s">
        <v>80</v>
      </c>
      <c r="F141" s="29"/>
      <c r="G141" s="29"/>
      <c r="H141" s="58"/>
      <c r="I141" s="29"/>
      <c r="J141" s="58"/>
      <c r="K141" s="29"/>
      <c r="L141" s="29"/>
      <c r="M141" s="12"/>
      <c r="N141" s="2"/>
      <c r="O141" s="2"/>
      <c r="P141" s="2"/>
      <c r="Q141" s="2"/>
    </row>
    <row r="142" thickTop="1" ht="12.75">
      <c r="A142" s="9"/>
      <c r="B142" s="47">
        <v>22</v>
      </c>
      <c r="C142" s="48" t="s">
        <v>229</v>
      </c>
      <c r="D142" s="48" t="s">
        <v>3</v>
      </c>
      <c r="E142" s="48" t="s">
        <v>230</v>
      </c>
      <c r="F142" s="48" t="s">
        <v>3</v>
      </c>
      <c r="G142" s="49" t="s">
        <v>155</v>
      </c>
      <c r="H142" s="59">
        <v>1.6399999999999999</v>
      </c>
      <c r="I142" s="33">
        <f>ROUND(0,2)</f>
        <v>0</v>
      </c>
      <c r="J142" s="60">
        <f>ROUND(I142*H142,2)</f>
        <v>0</v>
      </c>
      <c r="K142" s="61">
        <v>0.20999999999999999</v>
      </c>
      <c r="L142" s="62">
        <f>IF(ISNUMBER(K142),ROUND(J142*(K142+1),2),0)</f>
        <v>0</v>
      </c>
      <c r="M142" s="12"/>
      <c r="N142" s="2"/>
      <c r="O142" s="2"/>
      <c r="P142" s="2"/>
      <c r="Q142" s="39">
        <f>IF(ISNUMBER(K142),IF(H142&gt;0,IF(I142&gt;0,J142,0),0),0)</f>
        <v>0</v>
      </c>
      <c r="R142" s="26">
        <f>IF(ISNUMBER(K142)=FALSE,J142,0)</f>
        <v>0</v>
      </c>
    </row>
    <row r="143" ht="12.75">
      <c r="A143" s="9"/>
      <c r="B143" s="54" t="s">
        <v>73</v>
      </c>
      <c r="C143" s="1"/>
      <c r="D143" s="1"/>
      <c r="E143" s="55" t="s">
        <v>231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ht="12.75">
      <c r="A144" s="9"/>
      <c r="B144" s="54" t="s">
        <v>75</v>
      </c>
      <c r="C144" s="1"/>
      <c r="D144" s="1"/>
      <c r="E144" s="55" t="s">
        <v>232</v>
      </c>
      <c r="F144" s="1"/>
      <c r="G144" s="1"/>
      <c r="H144" s="46"/>
      <c r="I144" s="1"/>
      <c r="J144" s="46"/>
      <c r="K144" s="1"/>
      <c r="L144" s="1"/>
      <c r="M144" s="12"/>
      <c r="N144" s="2"/>
      <c r="O144" s="2"/>
      <c r="P144" s="2"/>
      <c r="Q144" s="2"/>
    </row>
    <row r="145" ht="12.75">
      <c r="A145" s="9"/>
      <c r="B145" s="54" t="s">
        <v>77</v>
      </c>
      <c r="C145" s="1"/>
      <c r="D145" s="1"/>
      <c r="E145" s="55" t="s">
        <v>228</v>
      </c>
      <c r="F145" s="1"/>
      <c r="G145" s="1"/>
      <c r="H145" s="46"/>
      <c r="I145" s="1"/>
      <c r="J145" s="46"/>
      <c r="K145" s="1"/>
      <c r="L145" s="1"/>
      <c r="M145" s="12"/>
      <c r="N145" s="2"/>
      <c r="O145" s="2"/>
      <c r="P145" s="2"/>
      <c r="Q145" s="2"/>
    </row>
    <row r="146" thickBot="1" ht="12.75">
      <c r="A146" s="9"/>
      <c r="B146" s="56" t="s">
        <v>79</v>
      </c>
      <c r="C146" s="29"/>
      <c r="D146" s="29"/>
      <c r="E146" s="57" t="s">
        <v>80</v>
      </c>
      <c r="F146" s="29"/>
      <c r="G146" s="29"/>
      <c r="H146" s="58"/>
      <c r="I146" s="29"/>
      <c r="J146" s="58"/>
      <c r="K146" s="29"/>
      <c r="L146" s="29"/>
      <c r="M146" s="12"/>
      <c r="N146" s="2"/>
      <c r="O146" s="2"/>
      <c r="P146" s="2"/>
      <c r="Q146" s="2"/>
    </row>
    <row r="147" thickTop="1" thickBot="1" ht="25" customHeight="1">
      <c r="A147" s="9"/>
      <c r="B147" s="1"/>
      <c r="C147" s="63">
        <v>4</v>
      </c>
      <c r="D147" s="1"/>
      <c r="E147" s="63" t="s">
        <v>136</v>
      </c>
      <c r="F147" s="1"/>
      <c r="G147" s="64" t="s">
        <v>127</v>
      </c>
      <c r="H147" s="65">
        <f>J132+J137+J142</f>
        <v>0</v>
      </c>
      <c r="I147" s="64" t="s">
        <v>128</v>
      </c>
      <c r="J147" s="66">
        <f>(L147-H147)</f>
        <v>0</v>
      </c>
      <c r="K147" s="64" t="s">
        <v>129</v>
      </c>
      <c r="L147" s="67">
        <f>L132+L137+L142</f>
        <v>0</v>
      </c>
      <c r="M147" s="12"/>
      <c r="N147" s="2"/>
      <c r="O147" s="2"/>
      <c r="P147" s="2"/>
      <c r="Q147" s="39">
        <f>0+Q132+Q137+Q142</f>
        <v>0</v>
      </c>
      <c r="R147" s="26">
        <f>0+R132+R137+R142</f>
        <v>0</v>
      </c>
      <c r="S147" s="68">
        <f>Q147*(1+J147)+R147</f>
        <v>0</v>
      </c>
    </row>
    <row r="148" thickTop="1" thickBot="1" ht="25" customHeight="1">
      <c r="A148" s="9"/>
      <c r="B148" s="69"/>
      <c r="C148" s="69"/>
      <c r="D148" s="69"/>
      <c r="E148" s="69"/>
      <c r="F148" s="69"/>
      <c r="G148" s="70" t="s">
        <v>130</v>
      </c>
      <c r="H148" s="71">
        <f>J132+J137+J142</f>
        <v>0</v>
      </c>
      <c r="I148" s="70" t="s">
        <v>131</v>
      </c>
      <c r="J148" s="72">
        <f>0+J147</f>
        <v>0</v>
      </c>
      <c r="K148" s="70" t="s">
        <v>132</v>
      </c>
      <c r="L148" s="73">
        <f>L132+L137+L142</f>
        <v>0</v>
      </c>
      <c r="M148" s="12"/>
      <c r="N148" s="2"/>
      <c r="O148" s="2"/>
      <c r="P148" s="2"/>
      <c r="Q148" s="2"/>
    </row>
    <row r="149" ht="40" customHeight="1">
      <c r="A149" s="9"/>
      <c r="B149" s="78" t="s">
        <v>233</v>
      </c>
      <c r="C149" s="1"/>
      <c r="D149" s="1"/>
      <c r="E149" s="1"/>
      <c r="F149" s="1"/>
      <c r="G149" s="1"/>
      <c r="H149" s="46"/>
      <c r="I149" s="1"/>
      <c r="J149" s="46"/>
      <c r="K149" s="1"/>
      <c r="L149" s="1"/>
      <c r="M149" s="12"/>
      <c r="N149" s="2"/>
      <c r="O149" s="2"/>
      <c r="P149" s="2"/>
      <c r="Q149" s="2"/>
    </row>
    <row r="150" ht="12.75">
      <c r="A150" s="9"/>
      <c r="B150" s="47">
        <v>23</v>
      </c>
      <c r="C150" s="48" t="s">
        <v>234</v>
      </c>
      <c r="D150" s="48" t="s">
        <v>3</v>
      </c>
      <c r="E150" s="48" t="s">
        <v>235</v>
      </c>
      <c r="F150" s="48" t="s">
        <v>3</v>
      </c>
      <c r="G150" s="49" t="s">
        <v>155</v>
      </c>
      <c r="H150" s="50">
        <v>643.04999999999995</v>
      </c>
      <c r="I150" s="24">
        <f>ROUND(0,2)</f>
        <v>0</v>
      </c>
      <c r="J150" s="51">
        <f>ROUND(I150*H150,2)</f>
        <v>0</v>
      </c>
      <c r="K150" s="52">
        <v>0.20999999999999999</v>
      </c>
      <c r="L150" s="53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 ht="12.75">
      <c r="A151" s="9"/>
      <c r="B151" s="54" t="s">
        <v>73</v>
      </c>
      <c r="C151" s="1"/>
      <c r="D151" s="1"/>
      <c r="E151" s="55" t="s">
        <v>236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75</v>
      </c>
      <c r="C152" s="1"/>
      <c r="D152" s="1"/>
      <c r="E152" s="55" t="s">
        <v>237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77</v>
      </c>
      <c r="C153" s="1"/>
      <c r="D153" s="1"/>
      <c r="E153" s="55" t="s">
        <v>238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6" t="s">
        <v>79</v>
      </c>
      <c r="C154" s="29"/>
      <c r="D154" s="29"/>
      <c r="E154" s="57" t="s">
        <v>80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 ht="12.75">
      <c r="A155" s="9"/>
      <c r="B155" s="47">
        <v>24</v>
      </c>
      <c r="C155" s="48" t="s">
        <v>239</v>
      </c>
      <c r="D155" s="48" t="s">
        <v>3</v>
      </c>
      <c r="E155" s="48" t="s">
        <v>240</v>
      </c>
      <c r="F155" s="48" t="s">
        <v>3</v>
      </c>
      <c r="G155" s="49" t="s">
        <v>214</v>
      </c>
      <c r="H155" s="59">
        <v>3161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 ht="12.75">
      <c r="A156" s="9"/>
      <c r="B156" s="54" t="s">
        <v>73</v>
      </c>
      <c r="C156" s="1"/>
      <c r="D156" s="1"/>
      <c r="E156" s="55" t="s">
        <v>241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54" t="s">
        <v>75</v>
      </c>
      <c r="C157" s="1"/>
      <c r="D157" s="1"/>
      <c r="E157" s="55" t="s">
        <v>242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77</v>
      </c>
      <c r="C158" s="1"/>
      <c r="D158" s="1"/>
      <c r="E158" s="55" t="s">
        <v>243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6" t="s">
        <v>79</v>
      </c>
      <c r="C159" s="29"/>
      <c r="D159" s="29"/>
      <c r="E159" s="57" t="s">
        <v>80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 ht="12.75">
      <c r="A160" s="9"/>
      <c r="B160" s="47">
        <v>25</v>
      </c>
      <c r="C160" s="48" t="s">
        <v>244</v>
      </c>
      <c r="D160" s="48" t="s">
        <v>3</v>
      </c>
      <c r="E160" s="48" t="s">
        <v>245</v>
      </c>
      <c r="F160" s="48" t="s">
        <v>3</v>
      </c>
      <c r="G160" s="49" t="s">
        <v>214</v>
      </c>
      <c r="H160" s="59">
        <v>3260</v>
      </c>
      <c r="I160" s="33">
        <f>ROUND(0,2)</f>
        <v>0</v>
      </c>
      <c r="J160" s="60">
        <f>ROUND(I160*H160,2)</f>
        <v>0</v>
      </c>
      <c r="K160" s="61">
        <v>0.20999999999999999</v>
      </c>
      <c r="L160" s="62">
        <f>IF(ISNUMBER(K160),ROUND(J160*(K160+1),2),0)</f>
        <v>0</v>
      </c>
      <c r="M160" s="12"/>
      <c r="N160" s="2"/>
      <c r="O160" s="2"/>
      <c r="P160" s="2"/>
      <c r="Q160" s="39">
        <f>IF(ISNUMBER(K160),IF(H160&gt;0,IF(I160&gt;0,J160,0),0),0)</f>
        <v>0</v>
      </c>
      <c r="R160" s="26">
        <f>IF(ISNUMBER(K160)=FALSE,J160,0)</f>
        <v>0</v>
      </c>
    </row>
    <row r="161" ht="12.75">
      <c r="A161" s="9"/>
      <c r="B161" s="54" t="s">
        <v>73</v>
      </c>
      <c r="C161" s="1"/>
      <c r="D161" s="1"/>
      <c r="E161" s="55" t="s">
        <v>246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ht="12.75">
      <c r="A162" s="9"/>
      <c r="B162" s="54" t="s">
        <v>75</v>
      </c>
      <c r="C162" s="1"/>
      <c r="D162" s="1"/>
      <c r="E162" s="55" t="s">
        <v>247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 ht="12.75">
      <c r="A163" s="9"/>
      <c r="B163" s="54" t="s">
        <v>77</v>
      </c>
      <c r="C163" s="1"/>
      <c r="D163" s="1"/>
      <c r="E163" s="55" t="s">
        <v>243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6" t="s">
        <v>79</v>
      </c>
      <c r="C164" s="29"/>
      <c r="D164" s="29"/>
      <c r="E164" s="57" t="s">
        <v>80</v>
      </c>
      <c r="F164" s="29"/>
      <c r="G164" s="29"/>
      <c r="H164" s="58"/>
      <c r="I164" s="29"/>
      <c r="J164" s="58"/>
      <c r="K164" s="29"/>
      <c r="L164" s="29"/>
      <c r="M164" s="12"/>
      <c r="N164" s="2"/>
      <c r="O164" s="2"/>
      <c r="P164" s="2"/>
      <c r="Q164" s="2"/>
    </row>
    <row r="165" thickTop="1" ht="12.75">
      <c r="A165" s="9"/>
      <c r="B165" s="47">
        <v>26</v>
      </c>
      <c r="C165" s="48" t="s">
        <v>248</v>
      </c>
      <c r="D165" s="48" t="s">
        <v>3</v>
      </c>
      <c r="E165" s="48" t="s">
        <v>249</v>
      </c>
      <c r="F165" s="48" t="s">
        <v>3</v>
      </c>
      <c r="G165" s="49" t="s">
        <v>214</v>
      </c>
      <c r="H165" s="59">
        <v>3161</v>
      </c>
      <c r="I165" s="33">
        <f>ROUND(0,2)</f>
        <v>0</v>
      </c>
      <c r="J165" s="60">
        <f>ROUND(I165*H165,2)</f>
        <v>0</v>
      </c>
      <c r="K165" s="61">
        <v>0.20999999999999999</v>
      </c>
      <c r="L165" s="62">
        <f>IF(ISNUMBER(K165),ROUND(J165*(K165+1),2),0)</f>
        <v>0</v>
      </c>
      <c r="M165" s="12"/>
      <c r="N165" s="2"/>
      <c r="O165" s="2"/>
      <c r="P165" s="2"/>
      <c r="Q165" s="39">
        <f>IF(ISNUMBER(K165),IF(H165&gt;0,IF(I165&gt;0,J165,0),0),0)</f>
        <v>0</v>
      </c>
      <c r="R165" s="26">
        <f>IF(ISNUMBER(K165)=FALSE,J165,0)</f>
        <v>0</v>
      </c>
    </row>
    <row r="166" ht="12.75">
      <c r="A166" s="9"/>
      <c r="B166" s="54" t="s">
        <v>73</v>
      </c>
      <c r="C166" s="1"/>
      <c r="D166" s="1"/>
      <c r="E166" s="55" t="s">
        <v>250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ht="12.75">
      <c r="A167" s="9"/>
      <c r="B167" s="54" t="s">
        <v>75</v>
      </c>
      <c r="C167" s="1"/>
      <c r="D167" s="1"/>
      <c r="E167" s="55" t="s">
        <v>251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ht="12.75">
      <c r="A168" s="9"/>
      <c r="B168" s="54" t="s">
        <v>77</v>
      </c>
      <c r="C168" s="1"/>
      <c r="D168" s="1"/>
      <c r="E168" s="55" t="s">
        <v>252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6" t="s">
        <v>79</v>
      </c>
      <c r="C169" s="29"/>
      <c r="D169" s="29"/>
      <c r="E169" s="57" t="s">
        <v>80</v>
      </c>
      <c r="F169" s="29"/>
      <c r="G169" s="29"/>
      <c r="H169" s="58"/>
      <c r="I169" s="29"/>
      <c r="J169" s="58"/>
      <c r="K169" s="29"/>
      <c r="L169" s="29"/>
      <c r="M169" s="12"/>
      <c r="N169" s="2"/>
      <c r="O169" s="2"/>
      <c r="P169" s="2"/>
      <c r="Q169" s="2"/>
    </row>
    <row r="170" thickTop="1" ht="12.75">
      <c r="A170" s="9"/>
      <c r="B170" s="47">
        <v>27</v>
      </c>
      <c r="C170" s="48" t="s">
        <v>253</v>
      </c>
      <c r="D170" s="48" t="s">
        <v>3</v>
      </c>
      <c r="E170" s="48" t="s">
        <v>254</v>
      </c>
      <c r="F170" s="48" t="s">
        <v>3</v>
      </c>
      <c r="G170" s="49" t="s">
        <v>214</v>
      </c>
      <c r="H170" s="59">
        <v>3260</v>
      </c>
      <c r="I170" s="33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 ht="12.75">
      <c r="A171" s="9"/>
      <c r="B171" s="54" t="s">
        <v>73</v>
      </c>
      <c r="C171" s="1"/>
      <c r="D171" s="1"/>
      <c r="E171" s="55" t="s">
        <v>255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ht="12.75">
      <c r="A172" s="9"/>
      <c r="B172" s="54" t="s">
        <v>75</v>
      </c>
      <c r="C172" s="1"/>
      <c r="D172" s="1"/>
      <c r="E172" s="55" t="s">
        <v>247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 ht="12.75">
      <c r="A173" s="9"/>
      <c r="B173" s="54" t="s">
        <v>77</v>
      </c>
      <c r="C173" s="1"/>
      <c r="D173" s="1"/>
      <c r="E173" s="55" t="s">
        <v>252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6" t="s">
        <v>79</v>
      </c>
      <c r="C174" s="29"/>
      <c r="D174" s="29"/>
      <c r="E174" s="57" t="s">
        <v>80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 ht="12.75">
      <c r="A175" s="9"/>
      <c r="B175" s="47">
        <v>28</v>
      </c>
      <c r="C175" s="48" t="s">
        <v>256</v>
      </c>
      <c r="D175" s="48" t="s">
        <v>3</v>
      </c>
      <c r="E175" s="48" t="s">
        <v>257</v>
      </c>
      <c r="F175" s="48" t="s">
        <v>3</v>
      </c>
      <c r="G175" s="49" t="s">
        <v>214</v>
      </c>
      <c r="H175" s="59">
        <v>306</v>
      </c>
      <c r="I175" s="33">
        <f>ROUND(0,2)</f>
        <v>0</v>
      </c>
      <c r="J175" s="60">
        <f>ROUND(I175*H175,2)</f>
        <v>0</v>
      </c>
      <c r="K175" s="61">
        <v>0.20999999999999999</v>
      </c>
      <c r="L175" s="62">
        <f>IF(ISNUMBER(K175),ROUND(J175*(K175+1),2),0)</f>
        <v>0</v>
      </c>
      <c r="M175" s="12"/>
      <c r="N175" s="2"/>
      <c r="O175" s="2"/>
      <c r="P175" s="2"/>
      <c r="Q175" s="39">
        <f>IF(ISNUMBER(K175),IF(H175&gt;0,IF(I175&gt;0,J175,0),0),0)</f>
        <v>0</v>
      </c>
      <c r="R175" s="26">
        <f>IF(ISNUMBER(K175)=FALSE,J175,0)</f>
        <v>0</v>
      </c>
    </row>
    <row r="176" ht="12.75">
      <c r="A176" s="9"/>
      <c r="B176" s="54" t="s">
        <v>73</v>
      </c>
      <c r="C176" s="1"/>
      <c r="D176" s="1"/>
      <c r="E176" s="55" t="s">
        <v>258</v>
      </c>
      <c r="F176" s="1"/>
      <c r="G176" s="1"/>
      <c r="H176" s="46"/>
      <c r="I176" s="1"/>
      <c r="J176" s="46"/>
      <c r="K176" s="1"/>
      <c r="L176" s="1"/>
      <c r="M176" s="12"/>
      <c r="N176" s="2"/>
      <c r="O176" s="2"/>
      <c r="P176" s="2"/>
      <c r="Q176" s="2"/>
    </row>
    <row r="177" ht="12.75">
      <c r="A177" s="9"/>
      <c r="B177" s="54" t="s">
        <v>75</v>
      </c>
      <c r="C177" s="1"/>
      <c r="D177" s="1"/>
      <c r="E177" s="55" t="s">
        <v>259</v>
      </c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 ht="12.75">
      <c r="A178" s="9"/>
      <c r="B178" s="54" t="s">
        <v>77</v>
      </c>
      <c r="C178" s="1"/>
      <c r="D178" s="1"/>
      <c r="E178" s="55" t="s">
        <v>260</v>
      </c>
      <c r="F178" s="1"/>
      <c r="G178" s="1"/>
      <c r="H178" s="46"/>
      <c r="I178" s="1"/>
      <c r="J178" s="46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56" t="s">
        <v>79</v>
      </c>
      <c r="C179" s="29"/>
      <c r="D179" s="29"/>
      <c r="E179" s="57" t="s">
        <v>80</v>
      </c>
      <c r="F179" s="29"/>
      <c r="G179" s="29"/>
      <c r="H179" s="58"/>
      <c r="I179" s="29"/>
      <c r="J179" s="58"/>
      <c r="K179" s="29"/>
      <c r="L179" s="29"/>
      <c r="M179" s="12"/>
      <c r="N179" s="2"/>
      <c r="O179" s="2"/>
      <c r="P179" s="2"/>
      <c r="Q179" s="2"/>
    </row>
    <row r="180" thickTop="1" ht="12.75">
      <c r="A180" s="9"/>
      <c r="B180" s="47">
        <v>29</v>
      </c>
      <c r="C180" s="48" t="s">
        <v>261</v>
      </c>
      <c r="D180" s="48" t="s">
        <v>3</v>
      </c>
      <c r="E180" s="48" t="s">
        <v>262</v>
      </c>
      <c r="F180" s="48" t="s">
        <v>3</v>
      </c>
      <c r="G180" s="49" t="s">
        <v>214</v>
      </c>
      <c r="H180" s="59">
        <v>41</v>
      </c>
      <c r="I180" s="33">
        <f>ROUND(0,2)</f>
        <v>0</v>
      </c>
      <c r="J180" s="60">
        <f>ROUND(I180*H180,2)</f>
        <v>0</v>
      </c>
      <c r="K180" s="61">
        <v>0.20999999999999999</v>
      </c>
      <c r="L180" s="62">
        <f>IF(ISNUMBER(K180),ROUND(J180*(K180+1),2),0)</f>
        <v>0</v>
      </c>
      <c r="M180" s="12"/>
      <c r="N180" s="2"/>
      <c r="O180" s="2"/>
      <c r="P180" s="2"/>
      <c r="Q180" s="39">
        <f>IF(ISNUMBER(K180),IF(H180&gt;0,IF(I180&gt;0,J180,0),0),0)</f>
        <v>0</v>
      </c>
      <c r="R180" s="26">
        <f>IF(ISNUMBER(K180)=FALSE,J180,0)</f>
        <v>0</v>
      </c>
    </row>
    <row r="181" ht="12.75">
      <c r="A181" s="9"/>
      <c r="B181" s="54" t="s">
        <v>73</v>
      </c>
      <c r="C181" s="1"/>
      <c r="D181" s="1"/>
      <c r="E181" s="55" t="s">
        <v>263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ht="12.75">
      <c r="A182" s="9"/>
      <c r="B182" s="54" t="s">
        <v>75</v>
      </c>
      <c r="C182" s="1"/>
      <c r="D182" s="1"/>
      <c r="E182" s="55" t="s">
        <v>264</v>
      </c>
      <c r="F182" s="1"/>
      <c r="G182" s="1"/>
      <c r="H182" s="46"/>
      <c r="I182" s="1"/>
      <c r="J182" s="46"/>
      <c r="K182" s="1"/>
      <c r="L182" s="1"/>
      <c r="M182" s="12"/>
      <c r="N182" s="2"/>
      <c r="O182" s="2"/>
      <c r="P182" s="2"/>
      <c r="Q182" s="2"/>
    </row>
    <row r="183" ht="12.75">
      <c r="A183" s="9"/>
      <c r="B183" s="54" t="s">
        <v>77</v>
      </c>
      <c r="C183" s="1"/>
      <c r="D183" s="1"/>
      <c r="E183" s="55" t="s">
        <v>260</v>
      </c>
      <c r="F183" s="1"/>
      <c r="G183" s="1"/>
      <c r="H183" s="46"/>
      <c r="I183" s="1"/>
      <c r="J183" s="46"/>
      <c r="K183" s="1"/>
      <c r="L183" s="1"/>
      <c r="M183" s="12"/>
      <c r="N183" s="2"/>
      <c r="O183" s="2"/>
      <c r="P183" s="2"/>
      <c r="Q183" s="2"/>
    </row>
    <row r="184" thickBot="1" ht="12.75">
      <c r="A184" s="9"/>
      <c r="B184" s="56" t="s">
        <v>79</v>
      </c>
      <c r="C184" s="29"/>
      <c r="D184" s="29"/>
      <c r="E184" s="57" t="s">
        <v>80</v>
      </c>
      <c r="F184" s="29"/>
      <c r="G184" s="29"/>
      <c r="H184" s="58"/>
      <c r="I184" s="29"/>
      <c r="J184" s="58"/>
      <c r="K184" s="29"/>
      <c r="L184" s="29"/>
      <c r="M184" s="12"/>
      <c r="N184" s="2"/>
      <c r="O184" s="2"/>
      <c r="P184" s="2"/>
      <c r="Q184" s="2"/>
    </row>
    <row r="185" thickTop="1" thickBot="1" ht="25" customHeight="1">
      <c r="A185" s="9"/>
      <c r="B185" s="1"/>
      <c r="C185" s="63">
        <v>5</v>
      </c>
      <c r="D185" s="1"/>
      <c r="E185" s="63" t="s">
        <v>137</v>
      </c>
      <c r="F185" s="1"/>
      <c r="G185" s="64" t="s">
        <v>127</v>
      </c>
      <c r="H185" s="65">
        <f>J150+J155+J160+J165+J170+J175+J180</f>
        <v>0</v>
      </c>
      <c r="I185" s="64" t="s">
        <v>128</v>
      </c>
      <c r="J185" s="66">
        <f>(L185-H185)</f>
        <v>0</v>
      </c>
      <c r="K185" s="64" t="s">
        <v>129</v>
      </c>
      <c r="L185" s="67">
        <f>L150+L155+L160+L165+L170+L175+L180</f>
        <v>0</v>
      </c>
      <c r="M185" s="12"/>
      <c r="N185" s="2"/>
      <c r="O185" s="2"/>
      <c r="P185" s="2"/>
      <c r="Q185" s="39">
        <f>0+Q150+Q155+Q160+Q165+Q170+Q175+Q180</f>
        <v>0</v>
      </c>
      <c r="R185" s="26">
        <f>0+R150+R155+R160+R165+R170+R175+R180</f>
        <v>0</v>
      </c>
      <c r="S185" s="68">
        <f>Q185*(1+J185)+R185</f>
        <v>0</v>
      </c>
    </row>
    <row r="186" thickTop="1" thickBot="1" ht="25" customHeight="1">
      <c r="A186" s="9"/>
      <c r="B186" s="69"/>
      <c r="C186" s="69"/>
      <c r="D186" s="69"/>
      <c r="E186" s="69"/>
      <c r="F186" s="69"/>
      <c r="G186" s="70" t="s">
        <v>130</v>
      </c>
      <c r="H186" s="71">
        <f>J150+J155+J160+J165+J170+J175+J180</f>
        <v>0</v>
      </c>
      <c r="I186" s="70" t="s">
        <v>131</v>
      </c>
      <c r="J186" s="72">
        <f>0+J185</f>
        <v>0</v>
      </c>
      <c r="K186" s="70" t="s">
        <v>132</v>
      </c>
      <c r="L186" s="73">
        <f>L150+L155+L160+L165+L170+L175+L180</f>
        <v>0</v>
      </c>
      <c r="M186" s="12"/>
      <c r="N186" s="2"/>
      <c r="O186" s="2"/>
      <c r="P186" s="2"/>
      <c r="Q186" s="2"/>
    </row>
    <row r="187" ht="40" customHeight="1">
      <c r="A187" s="9"/>
      <c r="B187" s="78" t="s">
        <v>265</v>
      </c>
      <c r="C187" s="1"/>
      <c r="D187" s="1"/>
      <c r="E187" s="1"/>
      <c r="F187" s="1"/>
      <c r="G187" s="1"/>
      <c r="H187" s="46"/>
      <c r="I187" s="1"/>
      <c r="J187" s="46"/>
      <c r="K187" s="1"/>
      <c r="L187" s="1"/>
      <c r="M187" s="12"/>
      <c r="N187" s="2"/>
      <c r="O187" s="2"/>
      <c r="P187" s="2"/>
      <c r="Q187" s="2"/>
    </row>
    <row r="188" ht="12.75">
      <c r="A188" s="9"/>
      <c r="B188" s="47">
        <v>30</v>
      </c>
      <c r="C188" s="48" t="s">
        <v>266</v>
      </c>
      <c r="D188" s="48" t="s">
        <v>121</v>
      </c>
      <c r="E188" s="48" t="s">
        <v>267</v>
      </c>
      <c r="F188" s="48" t="s">
        <v>3</v>
      </c>
      <c r="G188" s="49" t="s">
        <v>103</v>
      </c>
      <c r="H188" s="50">
        <v>21</v>
      </c>
      <c r="I188" s="24">
        <f>ROUND(0,2)</f>
        <v>0</v>
      </c>
      <c r="J188" s="51">
        <f>ROUND(I188*H188,2)</f>
        <v>0</v>
      </c>
      <c r="K188" s="52">
        <v>0.20999999999999999</v>
      </c>
      <c r="L188" s="53">
        <f>IF(ISNUMBER(K188),ROUND(J188*(K188+1),2),0)</f>
        <v>0</v>
      </c>
      <c r="M188" s="12"/>
      <c r="N188" s="2"/>
      <c r="O188" s="2"/>
      <c r="P188" s="2"/>
      <c r="Q188" s="39">
        <f>IF(ISNUMBER(K188),IF(H188&gt;0,IF(I188&gt;0,J188,0),0),0)</f>
        <v>0</v>
      </c>
      <c r="R188" s="26">
        <f>IF(ISNUMBER(K188)=FALSE,J188,0)</f>
        <v>0</v>
      </c>
    </row>
    <row r="189" ht="12.75">
      <c r="A189" s="9"/>
      <c r="B189" s="54" t="s">
        <v>73</v>
      </c>
      <c r="C189" s="1"/>
      <c r="D189" s="1"/>
      <c r="E189" s="55" t="s">
        <v>268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 ht="12.75">
      <c r="A190" s="9"/>
      <c r="B190" s="54" t="s">
        <v>75</v>
      </c>
      <c r="C190" s="1"/>
      <c r="D190" s="1"/>
      <c r="E190" s="55" t="s">
        <v>269</v>
      </c>
      <c r="F190" s="1"/>
      <c r="G190" s="1"/>
      <c r="H190" s="46"/>
      <c r="I190" s="1"/>
      <c r="J190" s="46"/>
      <c r="K190" s="1"/>
      <c r="L190" s="1"/>
      <c r="M190" s="12"/>
      <c r="N190" s="2"/>
      <c r="O190" s="2"/>
      <c r="P190" s="2"/>
      <c r="Q190" s="2"/>
    </row>
    <row r="191" ht="12.75">
      <c r="A191" s="9"/>
      <c r="B191" s="54" t="s">
        <v>77</v>
      </c>
      <c r="C191" s="1"/>
      <c r="D191" s="1"/>
      <c r="E191" s="55" t="s">
        <v>270</v>
      </c>
      <c r="F191" s="1"/>
      <c r="G191" s="1"/>
      <c r="H191" s="46"/>
      <c r="I191" s="1"/>
      <c r="J191" s="46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56" t="s">
        <v>79</v>
      </c>
      <c r="C192" s="29"/>
      <c r="D192" s="29"/>
      <c r="E192" s="57" t="s">
        <v>271</v>
      </c>
      <c r="F192" s="29"/>
      <c r="G192" s="29"/>
      <c r="H192" s="58"/>
      <c r="I192" s="29"/>
      <c r="J192" s="58"/>
      <c r="K192" s="29"/>
      <c r="L192" s="29"/>
      <c r="M192" s="12"/>
      <c r="N192" s="2"/>
      <c r="O192" s="2"/>
      <c r="P192" s="2"/>
      <c r="Q192" s="2"/>
    </row>
    <row r="193" thickTop="1" ht="12.75">
      <c r="A193" s="9"/>
      <c r="B193" s="47">
        <v>31</v>
      </c>
      <c r="C193" s="48" t="s">
        <v>266</v>
      </c>
      <c r="D193" s="48" t="s">
        <v>125</v>
      </c>
      <c r="E193" s="48" t="s">
        <v>267</v>
      </c>
      <c r="F193" s="48" t="s">
        <v>3</v>
      </c>
      <c r="G193" s="49" t="s">
        <v>103</v>
      </c>
      <c r="H193" s="59">
        <v>7</v>
      </c>
      <c r="I193" s="33">
        <f>ROUND(0,2)</f>
        <v>0</v>
      </c>
      <c r="J193" s="60">
        <f>ROUND(I193*H193,2)</f>
        <v>0</v>
      </c>
      <c r="K193" s="61">
        <v>0.20999999999999999</v>
      </c>
      <c r="L193" s="62">
        <f>IF(ISNUMBER(K193),ROUND(J193*(K193+1),2),0)</f>
        <v>0</v>
      </c>
      <c r="M193" s="12"/>
      <c r="N193" s="2"/>
      <c r="O193" s="2"/>
      <c r="P193" s="2"/>
      <c r="Q193" s="39">
        <f>IF(ISNUMBER(K193),IF(H193&gt;0,IF(I193&gt;0,J193,0),0),0)</f>
        <v>0</v>
      </c>
      <c r="R193" s="26">
        <f>IF(ISNUMBER(K193)=FALSE,J193,0)</f>
        <v>0</v>
      </c>
    </row>
    <row r="194" ht="12.75">
      <c r="A194" s="9"/>
      <c r="B194" s="54" t="s">
        <v>73</v>
      </c>
      <c r="C194" s="1"/>
      <c r="D194" s="1"/>
      <c r="E194" s="55" t="s">
        <v>272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 ht="12.75">
      <c r="A195" s="9"/>
      <c r="B195" s="54" t="s">
        <v>75</v>
      </c>
      <c r="C195" s="1"/>
      <c r="D195" s="1"/>
      <c r="E195" s="55" t="s">
        <v>273</v>
      </c>
      <c r="F195" s="1"/>
      <c r="G195" s="1"/>
      <c r="H195" s="46"/>
      <c r="I195" s="1"/>
      <c r="J195" s="46"/>
      <c r="K195" s="1"/>
      <c r="L195" s="1"/>
      <c r="M195" s="12"/>
      <c r="N195" s="2"/>
      <c r="O195" s="2"/>
      <c r="P195" s="2"/>
      <c r="Q195" s="2"/>
    </row>
    <row r="196" ht="12.75">
      <c r="A196" s="9"/>
      <c r="B196" s="54" t="s">
        <v>77</v>
      </c>
      <c r="C196" s="1"/>
      <c r="D196" s="1"/>
      <c r="E196" s="55" t="s">
        <v>270</v>
      </c>
      <c r="F196" s="1"/>
      <c r="G196" s="1"/>
      <c r="H196" s="46"/>
      <c r="I196" s="1"/>
      <c r="J196" s="46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56" t="s">
        <v>79</v>
      </c>
      <c r="C197" s="29"/>
      <c r="D197" s="29"/>
      <c r="E197" s="57" t="s">
        <v>271</v>
      </c>
      <c r="F197" s="29"/>
      <c r="G197" s="29"/>
      <c r="H197" s="58"/>
      <c r="I197" s="29"/>
      <c r="J197" s="58"/>
      <c r="K197" s="29"/>
      <c r="L197" s="29"/>
      <c r="M197" s="12"/>
      <c r="N197" s="2"/>
      <c r="O197" s="2"/>
      <c r="P197" s="2"/>
      <c r="Q197" s="2"/>
    </row>
    <row r="198" thickTop="1" ht="12.75">
      <c r="A198" s="9"/>
      <c r="B198" s="47">
        <v>32</v>
      </c>
      <c r="C198" s="48" t="s">
        <v>274</v>
      </c>
      <c r="D198" s="48" t="s">
        <v>3</v>
      </c>
      <c r="E198" s="48" t="s">
        <v>275</v>
      </c>
      <c r="F198" s="48" t="s">
        <v>3</v>
      </c>
      <c r="G198" s="49" t="s">
        <v>103</v>
      </c>
      <c r="H198" s="59">
        <v>30</v>
      </c>
      <c r="I198" s="33">
        <f>ROUND(0,2)</f>
        <v>0</v>
      </c>
      <c r="J198" s="60">
        <f>ROUND(I198*H198,2)</f>
        <v>0</v>
      </c>
      <c r="K198" s="61">
        <v>0.20999999999999999</v>
      </c>
      <c r="L198" s="62">
        <f>IF(ISNUMBER(K198),ROUND(J198*(K198+1),2),0)</f>
        <v>0</v>
      </c>
      <c r="M198" s="12"/>
      <c r="N198" s="2"/>
      <c r="O198" s="2"/>
      <c r="P198" s="2"/>
      <c r="Q198" s="39">
        <f>IF(ISNUMBER(K198),IF(H198&gt;0,IF(I198&gt;0,J198,0),0),0)</f>
        <v>0</v>
      </c>
      <c r="R198" s="26">
        <f>IF(ISNUMBER(K198)=FALSE,J198,0)</f>
        <v>0</v>
      </c>
    </row>
    <row r="199" ht="12.75">
      <c r="A199" s="9"/>
      <c r="B199" s="54" t="s">
        <v>73</v>
      </c>
      <c r="C199" s="1"/>
      <c r="D199" s="1"/>
      <c r="E199" s="55" t="s">
        <v>276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ht="12.75">
      <c r="A200" s="9"/>
      <c r="B200" s="54" t="s">
        <v>75</v>
      </c>
      <c r="C200" s="1"/>
      <c r="D200" s="1"/>
      <c r="E200" s="55" t="s">
        <v>277</v>
      </c>
      <c r="F200" s="1"/>
      <c r="G200" s="1"/>
      <c r="H200" s="46"/>
      <c r="I200" s="1"/>
      <c r="J200" s="46"/>
      <c r="K200" s="1"/>
      <c r="L200" s="1"/>
      <c r="M200" s="12"/>
      <c r="N200" s="2"/>
      <c r="O200" s="2"/>
      <c r="P200" s="2"/>
      <c r="Q200" s="2"/>
    </row>
    <row r="201" ht="12.75">
      <c r="A201" s="9"/>
      <c r="B201" s="54" t="s">
        <v>77</v>
      </c>
      <c r="C201" s="1"/>
      <c r="D201" s="1"/>
      <c r="E201" s="55" t="s">
        <v>278</v>
      </c>
      <c r="F201" s="1"/>
      <c r="G201" s="1"/>
      <c r="H201" s="46"/>
      <c r="I201" s="1"/>
      <c r="J201" s="46"/>
      <c r="K201" s="1"/>
      <c r="L201" s="1"/>
      <c r="M201" s="12"/>
      <c r="N201" s="2"/>
      <c r="O201" s="2"/>
      <c r="P201" s="2"/>
      <c r="Q201" s="2"/>
    </row>
    <row r="202" thickBot="1" ht="12.75">
      <c r="A202" s="9"/>
      <c r="B202" s="56" t="s">
        <v>79</v>
      </c>
      <c r="C202" s="29"/>
      <c r="D202" s="29"/>
      <c r="E202" s="57" t="s">
        <v>80</v>
      </c>
      <c r="F202" s="29"/>
      <c r="G202" s="29"/>
      <c r="H202" s="58"/>
      <c r="I202" s="29"/>
      <c r="J202" s="58"/>
      <c r="K202" s="29"/>
      <c r="L202" s="29"/>
      <c r="M202" s="12"/>
      <c r="N202" s="2"/>
      <c r="O202" s="2"/>
      <c r="P202" s="2"/>
      <c r="Q202" s="2"/>
    </row>
    <row r="203" thickTop="1" thickBot="1" ht="25" customHeight="1">
      <c r="A203" s="9"/>
      <c r="B203" s="1"/>
      <c r="C203" s="63">
        <v>8</v>
      </c>
      <c r="D203" s="1"/>
      <c r="E203" s="63" t="s">
        <v>138</v>
      </c>
      <c r="F203" s="1"/>
      <c r="G203" s="64" t="s">
        <v>127</v>
      </c>
      <c r="H203" s="65">
        <f>J188+J193+J198</f>
        <v>0</v>
      </c>
      <c r="I203" s="64" t="s">
        <v>128</v>
      </c>
      <c r="J203" s="66">
        <f>(L203-H203)</f>
        <v>0</v>
      </c>
      <c r="K203" s="64" t="s">
        <v>129</v>
      </c>
      <c r="L203" s="67">
        <f>L188+L193+L198</f>
        <v>0</v>
      </c>
      <c r="M203" s="12"/>
      <c r="N203" s="2"/>
      <c r="O203" s="2"/>
      <c r="P203" s="2"/>
      <c r="Q203" s="39">
        <f>0+Q188+Q193+Q198</f>
        <v>0</v>
      </c>
      <c r="R203" s="26">
        <f>0+R188+R193+R198</f>
        <v>0</v>
      </c>
      <c r="S203" s="68">
        <f>Q203*(1+J203)+R203</f>
        <v>0</v>
      </c>
    </row>
    <row r="204" thickTop="1" thickBot="1" ht="25" customHeight="1">
      <c r="A204" s="9"/>
      <c r="B204" s="69"/>
      <c r="C204" s="69"/>
      <c r="D204" s="69"/>
      <c r="E204" s="69"/>
      <c r="F204" s="69"/>
      <c r="G204" s="70" t="s">
        <v>130</v>
      </c>
      <c r="H204" s="71">
        <f>J188+J193+J198</f>
        <v>0</v>
      </c>
      <c r="I204" s="70" t="s">
        <v>131</v>
      </c>
      <c r="J204" s="72">
        <f>0+J203</f>
        <v>0</v>
      </c>
      <c r="K204" s="70" t="s">
        <v>132</v>
      </c>
      <c r="L204" s="73">
        <f>L188+L193+L198</f>
        <v>0</v>
      </c>
      <c r="M204" s="12"/>
      <c r="N204" s="2"/>
      <c r="O204" s="2"/>
      <c r="P204" s="2"/>
      <c r="Q204" s="2"/>
    </row>
    <row r="205" ht="40" customHeight="1">
      <c r="A205" s="9"/>
      <c r="B205" s="78" t="s">
        <v>279</v>
      </c>
      <c r="C205" s="1"/>
      <c r="D205" s="1"/>
      <c r="E205" s="1"/>
      <c r="F205" s="1"/>
      <c r="G205" s="1"/>
      <c r="H205" s="46"/>
      <c r="I205" s="1"/>
      <c r="J205" s="46"/>
      <c r="K205" s="1"/>
      <c r="L205" s="1"/>
      <c r="M205" s="12"/>
      <c r="N205" s="2"/>
      <c r="O205" s="2"/>
      <c r="P205" s="2"/>
      <c r="Q205" s="2"/>
    </row>
    <row r="206" ht="12.75">
      <c r="A206" s="9"/>
      <c r="B206" s="47">
        <v>33</v>
      </c>
      <c r="C206" s="48" t="s">
        <v>280</v>
      </c>
      <c r="D206" s="48"/>
      <c r="E206" s="48" t="s">
        <v>281</v>
      </c>
      <c r="F206" s="48" t="s">
        <v>3</v>
      </c>
      <c r="G206" s="49" t="s">
        <v>103</v>
      </c>
      <c r="H206" s="50">
        <v>1</v>
      </c>
      <c r="I206" s="24">
        <f>ROUND(0,2)</f>
        <v>0</v>
      </c>
      <c r="J206" s="51">
        <f>ROUND(I206*H206,2)</f>
        <v>0</v>
      </c>
      <c r="K206" s="52">
        <v>0.20999999999999999</v>
      </c>
      <c r="L206" s="53">
        <f>IF(ISNUMBER(K206),ROUND(J206*(K206+1),2),0)</f>
        <v>0</v>
      </c>
      <c r="M206" s="12"/>
      <c r="N206" s="2"/>
      <c r="O206" s="2"/>
      <c r="P206" s="2"/>
      <c r="Q206" s="39">
        <f>IF(ISNUMBER(K206),IF(H206&gt;0,IF(I206&gt;0,J206,0),0),0)</f>
        <v>0</v>
      </c>
      <c r="R206" s="26">
        <f>IF(ISNUMBER(K206)=FALSE,J206,0)</f>
        <v>0</v>
      </c>
    </row>
    <row r="207" ht="12.75">
      <c r="A207" s="9"/>
      <c r="B207" s="54" t="s">
        <v>73</v>
      </c>
      <c r="C207" s="1"/>
      <c r="D207" s="1"/>
      <c r="E207" s="55" t="s">
        <v>246</v>
      </c>
      <c r="F207" s="1"/>
      <c r="G207" s="1"/>
      <c r="H207" s="46"/>
      <c r="I207" s="1"/>
      <c r="J207" s="46"/>
      <c r="K207" s="1"/>
      <c r="L207" s="1"/>
      <c r="M207" s="12"/>
      <c r="N207" s="2"/>
      <c r="O207" s="2"/>
      <c r="P207" s="2"/>
      <c r="Q207" s="2"/>
    </row>
    <row r="208" ht="12.75">
      <c r="A208" s="9"/>
      <c r="B208" s="54" t="s">
        <v>75</v>
      </c>
      <c r="C208" s="1"/>
      <c r="D208" s="1"/>
      <c r="E208" s="55" t="s">
        <v>282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 ht="12.75">
      <c r="A209" s="9"/>
      <c r="B209" s="54" t="s">
        <v>77</v>
      </c>
      <c r="C209" s="1"/>
      <c r="D209" s="1"/>
      <c r="E209" s="55" t="s">
        <v>283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56" t="s">
        <v>79</v>
      </c>
      <c r="C210" s="29"/>
      <c r="D210" s="29"/>
      <c r="E210" s="57" t="s">
        <v>80</v>
      </c>
      <c r="F210" s="29"/>
      <c r="G210" s="29"/>
      <c r="H210" s="58"/>
      <c r="I210" s="29"/>
      <c r="J210" s="58"/>
      <c r="K210" s="29"/>
      <c r="L210" s="29"/>
      <c r="M210" s="12"/>
      <c r="N210" s="2"/>
      <c r="O210" s="2"/>
      <c r="P210" s="2"/>
      <c r="Q210" s="2"/>
    </row>
    <row r="211" thickTop="1" ht="12.75">
      <c r="A211" s="9"/>
      <c r="B211" s="47">
        <v>34</v>
      </c>
      <c r="C211" s="48" t="s">
        <v>284</v>
      </c>
      <c r="D211" s="48" t="s">
        <v>3</v>
      </c>
      <c r="E211" s="48" t="s">
        <v>285</v>
      </c>
      <c r="F211" s="48" t="s">
        <v>3</v>
      </c>
      <c r="G211" s="49" t="s">
        <v>103</v>
      </c>
      <c r="H211" s="59">
        <v>14</v>
      </c>
      <c r="I211" s="33">
        <f>ROUND(0,2)</f>
        <v>0</v>
      </c>
      <c r="J211" s="60">
        <f>ROUND(I211*H211,2)</f>
        <v>0</v>
      </c>
      <c r="K211" s="61">
        <v>0.20999999999999999</v>
      </c>
      <c r="L211" s="62">
        <f>IF(ISNUMBER(K211),ROUND(J211*(K211+1),2),0)</f>
        <v>0</v>
      </c>
      <c r="M211" s="12"/>
      <c r="N211" s="2"/>
      <c r="O211" s="2"/>
      <c r="P211" s="2"/>
      <c r="Q211" s="39">
        <f>IF(ISNUMBER(K211),IF(H211&gt;0,IF(I211&gt;0,J211,0),0),0)</f>
        <v>0</v>
      </c>
      <c r="R211" s="26">
        <f>IF(ISNUMBER(K211)=FALSE,J211,0)</f>
        <v>0</v>
      </c>
    </row>
    <row r="212" ht="12.75">
      <c r="A212" s="9"/>
      <c r="B212" s="54" t="s">
        <v>73</v>
      </c>
      <c r="C212" s="1"/>
      <c r="D212" s="1"/>
      <c r="E212" s="55" t="s">
        <v>286</v>
      </c>
      <c r="F212" s="1"/>
      <c r="G212" s="1"/>
      <c r="H212" s="46"/>
      <c r="I212" s="1"/>
      <c r="J212" s="46"/>
      <c r="K212" s="1"/>
      <c r="L212" s="1"/>
      <c r="M212" s="12"/>
      <c r="N212" s="2"/>
      <c r="O212" s="2"/>
      <c r="P212" s="2"/>
      <c r="Q212" s="2"/>
    </row>
    <row r="213" ht="12.75">
      <c r="A213" s="9"/>
      <c r="B213" s="54" t="s">
        <v>75</v>
      </c>
      <c r="C213" s="1"/>
      <c r="D213" s="1"/>
      <c r="E213" s="55" t="s">
        <v>287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 ht="12.75">
      <c r="A214" s="9"/>
      <c r="B214" s="54" t="s">
        <v>77</v>
      </c>
      <c r="C214" s="1"/>
      <c r="D214" s="1"/>
      <c r="E214" s="55" t="s">
        <v>288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6" t="s">
        <v>79</v>
      </c>
      <c r="C215" s="29"/>
      <c r="D215" s="29"/>
      <c r="E215" s="57" t="s">
        <v>80</v>
      </c>
      <c r="F215" s="29"/>
      <c r="G215" s="29"/>
      <c r="H215" s="58"/>
      <c r="I215" s="29"/>
      <c r="J215" s="58"/>
      <c r="K215" s="29"/>
      <c r="L215" s="29"/>
      <c r="M215" s="12"/>
      <c r="N215" s="2"/>
      <c r="O215" s="2"/>
      <c r="P215" s="2"/>
      <c r="Q215" s="2"/>
    </row>
    <row r="216" thickTop="1" ht="12.75">
      <c r="A216" s="9"/>
      <c r="B216" s="47">
        <v>35</v>
      </c>
      <c r="C216" s="48" t="s">
        <v>289</v>
      </c>
      <c r="D216" s="48" t="s">
        <v>3</v>
      </c>
      <c r="E216" s="48" t="s">
        <v>290</v>
      </c>
      <c r="F216" s="48" t="s">
        <v>3</v>
      </c>
      <c r="G216" s="49" t="s">
        <v>103</v>
      </c>
      <c r="H216" s="59">
        <v>18</v>
      </c>
      <c r="I216" s="33">
        <f>ROUND(0,2)</f>
        <v>0</v>
      </c>
      <c r="J216" s="60">
        <f>ROUND(I216*H216,2)</f>
        <v>0</v>
      </c>
      <c r="K216" s="61">
        <v>0.20999999999999999</v>
      </c>
      <c r="L216" s="62">
        <f>IF(ISNUMBER(K216),ROUND(J216*(K216+1),2),0)</f>
        <v>0</v>
      </c>
      <c r="M216" s="12"/>
      <c r="N216" s="2"/>
      <c r="O216" s="2"/>
      <c r="P216" s="2"/>
      <c r="Q216" s="39">
        <f>IF(ISNUMBER(K216),IF(H216&gt;0,IF(I216&gt;0,J216,0),0),0)</f>
        <v>0</v>
      </c>
      <c r="R216" s="26">
        <f>IF(ISNUMBER(K216)=FALSE,J216,0)</f>
        <v>0</v>
      </c>
    </row>
    <row r="217" ht="12.75">
      <c r="A217" s="9"/>
      <c r="B217" s="54" t="s">
        <v>73</v>
      </c>
      <c r="C217" s="1"/>
      <c r="D217" s="1"/>
      <c r="E217" s="55" t="s">
        <v>291</v>
      </c>
      <c r="F217" s="1"/>
      <c r="G217" s="1"/>
      <c r="H217" s="46"/>
      <c r="I217" s="1"/>
      <c r="J217" s="46"/>
      <c r="K217" s="1"/>
      <c r="L217" s="1"/>
      <c r="M217" s="12"/>
      <c r="N217" s="2"/>
      <c r="O217" s="2"/>
      <c r="P217" s="2"/>
      <c r="Q217" s="2"/>
    </row>
    <row r="218" ht="12.75">
      <c r="A218" s="9"/>
      <c r="B218" s="54" t="s">
        <v>75</v>
      </c>
      <c r="C218" s="1"/>
      <c r="D218" s="1"/>
      <c r="E218" s="55" t="s">
        <v>292</v>
      </c>
      <c r="F218" s="1"/>
      <c r="G218" s="1"/>
      <c r="H218" s="46"/>
      <c r="I218" s="1"/>
      <c r="J218" s="46"/>
      <c r="K218" s="1"/>
      <c r="L218" s="1"/>
      <c r="M218" s="12"/>
      <c r="N218" s="2"/>
      <c r="O218" s="2"/>
      <c r="P218" s="2"/>
      <c r="Q218" s="2"/>
    </row>
    <row r="219" ht="12.75">
      <c r="A219" s="9"/>
      <c r="B219" s="54" t="s">
        <v>77</v>
      </c>
      <c r="C219" s="1"/>
      <c r="D219" s="1"/>
      <c r="E219" s="55" t="s">
        <v>293</v>
      </c>
      <c r="F219" s="1"/>
      <c r="G219" s="1"/>
      <c r="H219" s="46"/>
      <c r="I219" s="1"/>
      <c r="J219" s="46"/>
      <c r="K219" s="1"/>
      <c r="L219" s="1"/>
      <c r="M219" s="12"/>
      <c r="N219" s="2"/>
      <c r="O219" s="2"/>
      <c r="P219" s="2"/>
      <c r="Q219" s="2"/>
    </row>
    <row r="220" thickBot="1" ht="12.75">
      <c r="A220" s="9"/>
      <c r="B220" s="56" t="s">
        <v>79</v>
      </c>
      <c r="C220" s="29"/>
      <c r="D220" s="29"/>
      <c r="E220" s="57" t="s">
        <v>80</v>
      </c>
      <c r="F220" s="29"/>
      <c r="G220" s="29"/>
      <c r="H220" s="58"/>
      <c r="I220" s="29"/>
      <c r="J220" s="58"/>
      <c r="K220" s="29"/>
      <c r="L220" s="29"/>
      <c r="M220" s="12"/>
      <c r="N220" s="2"/>
      <c r="O220" s="2"/>
      <c r="P220" s="2"/>
      <c r="Q220" s="2"/>
    </row>
    <row r="221" thickTop="1" ht="12.75">
      <c r="A221" s="9"/>
      <c r="B221" s="47">
        <v>36</v>
      </c>
      <c r="C221" s="48" t="s">
        <v>294</v>
      </c>
      <c r="D221" s="48" t="s">
        <v>3</v>
      </c>
      <c r="E221" s="48" t="s">
        <v>295</v>
      </c>
      <c r="F221" s="48" t="s">
        <v>3</v>
      </c>
      <c r="G221" s="49" t="s">
        <v>103</v>
      </c>
      <c r="H221" s="59">
        <v>15</v>
      </c>
      <c r="I221" s="33">
        <f>ROUND(0,2)</f>
        <v>0</v>
      </c>
      <c r="J221" s="60">
        <f>ROUND(I221*H221,2)</f>
        <v>0</v>
      </c>
      <c r="K221" s="61">
        <v>0.20999999999999999</v>
      </c>
      <c r="L221" s="62">
        <f>IF(ISNUMBER(K221),ROUND(J221*(K221+1),2),0)</f>
        <v>0</v>
      </c>
      <c r="M221" s="12"/>
      <c r="N221" s="2"/>
      <c r="O221" s="2"/>
      <c r="P221" s="2"/>
      <c r="Q221" s="39">
        <f>IF(ISNUMBER(K221),IF(H221&gt;0,IF(I221&gt;0,J221,0),0),0)</f>
        <v>0</v>
      </c>
      <c r="R221" s="26">
        <f>IF(ISNUMBER(K221)=FALSE,J221,0)</f>
        <v>0</v>
      </c>
    </row>
    <row r="222" ht="12.75">
      <c r="A222" s="9"/>
      <c r="B222" s="54" t="s">
        <v>73</v>
      </c>
      <c r="C222" s="1"/>
      <c r="D222" s="1"/>
      <c r="E222" s="55" t="s">
        <v>296</v>
      </c>
      <c r="F222" s="1"/>
      <c r="G222" s="1"/>
      <c r="H222" s="46"/>
      <c r="I222" s="1"/>
      <c r="J222" s="46"/>
      <c r="K222" s="1"/>
      <c r="L222" s="1"/>
      <c r="M222" s="12"/>
      <c r="N222" s="2"/>
      <c r="O222" s="2"/>
      <c r="P222" s="2"/>
      <c r="Q222" s="2"/>
    </row>
    <row r="223" ht="12.75">
      <c r="A223" s="9"/>
      <c r="B223" s="54" t="s">
        <v>75</v>
      </c>
      <c r="C223" s="1"/>
      <c r="D223" s="1"/>
      <c r="E223" s="55" t="s">
        <v>297</v>
      </c>
      <c r="F223" s="1"/>
      <c r="G223" s="1"/>
      <c r="H223" s="46"/>
      <c r="I223" s="1"/>
      <c r="J223" s="46"/>
      <c r="K223" s="1"/>
      <c r="L223" s="1"/>
      <c r="M223" s="12"/>
      <c r="N223" s="2"/>
      <c r="O223" s="2"/>
      <c r="P223" s="2"/>
      <c r="Q223" s="2"/>
    </row>
    <row r="224" ht="12.75">
      <c r="A224" s="9"/>
      <c r="B224" s="54" t="s">
        <v>77</v>
      </c>
      <c r="C224" s="1"/>
      <c r="D224" s="1"/>
      <c r="E224" s="55" t="s">
        <v>298</v>
      </c>
      <c r="F224" s="1"/>
      <c r="G224" s="1"/>
      <c r="H224" s="46"/>
      <c r="I224" s="1"/>
      <c r="J224" s="46"/>
      <c r="K224" s="1"/>
      <c r="L224" s="1"/>
      <c r="M224" s="12"/>
      <c r="N224" s="2"/>
      <c r="O224" s="2"/>
      <c r="P224" s="2"/>
      <c r="Q224" s="2"/>
    </row>
    <row r="225" thickBot="1" ht="12.75">
      <c r="A225" s="9"/>
      <c r="B225" s="56" t="s">
        <v>79</v>
      </c>
      <c r="C225" s="29"/>
      <c r="D225" s="29"/>
      <c r="E225" s="57" t="s">
        <v>80</v>
      </c>
      <c r="F225" s="29"/>
      <c r="G225" s="29"/>
      <c r="H225" s="58"/>
      <c r="I225" s="29"/>
      <c r="J225" s="58"/>
      <c r="K225" s="29"/>
      <c r="L225" s="29"/>
      <c r="M225" s="12"/>
      <c r="N225" s="2"/>
      <c r="O225" s="2"/>
      <c r="P225" s="2"/>
      <c r="Q225" s="2"/>
    </row>
    <row r="226" thickTop="1" ht="12.75">
      <c r="A226" s="9"/>
      <c r="B226" s="47">
        <v>37</v>
      </c>
      <c r="C226" s="48" t="s">
        <v>299</v>
      </c>
      <c r="D226" s="48" t="s">
        <v>3</v>
      </c>
      <c r="E226" s="48" t="s">
        <v>300</v>
      </c>
      <c r="F226" s="48" t="s">
        <v>3</v>
      </c>
      <c r="G226" s="49" t="s">
        <v>103</v>
      </c>
      <c r="H226" s="59">
        <v>17</v>
      </c>
      <c r="I226" s="33">
        <f>ROUND(0,2)</f>
        <v>0</v>
      </c>
      <c r="J226" s="60">
        <f>ROUND(I226*H226,2)</f>
        <v>0</v>
      </c>
      <c r="K226" s="61">
        <v>0.20999999999999999</v>
      </c>
      <c r="L226" s="62">
        <f>IF(ISNUMBER(K226),ROUND(J226*(K226+1),2),0)</f>
        <v>0</v>
      </c>
      <c r="M226" s="12"/>
      <c r="N226" s="2"/>
      <c r="O226" s="2"/>
      <c r="P226" s="2"/>
      <c r="Q226" s="39">
        <f>IF(ISNUMBER(K226),IF(H226&gt;0,IF(I226&gt;0,J226,0),0),0)</f>
        <v>0</v>
      </c>
      <c r="R226" s="26">
        <f>IF(ISNUMBER(K226)=FALSE,J226,0)</f>
        <v>0</v>
      </c>
    </row>
    <row r="227" ht="12.75">
      <c r="A227" s="9"/>
      <c r="B227" s="54" t="s">
        <v>73</v>
      </c>
      <c r="C227" s="1"/>
      <c r="D227" s="1"/>
      <c r="E227" s="55" t="s">
        <v>301</v>
      </c>
      <c r="F227" s="1"/>
      <c r="G227" s="1"/>
      <c r="H227" s="46"/>
      <c r="I227" s="1"/>
      <c r="J227" s="46"/>
      <c r="K227" s="1"/>
      <c r="L227" s="1"/>
      <c r="M227" s="12"/>
      <c r="N227" s="2"/>
      <c r="O227" s="2"/>
      <c r="P227" s="2"/>
      <c r="Q227" s="2"/>
    </row>
    <row r="228" ht="12.75">
      <c r="A228" s="9"/>
      <c r="B228" s="54" t="s">
        <v>75</v>
      </c>
      <c r="C228" s="1"/>
      <c r="D228" s="1"/>
      <c r="E228" s="55" t="s">
        <v>302</v>
      </c>
      <c r="F228" s="1"/>
      <c r="G228" s="1"/>
      <c r="H228" s="46"/>
      <c r="I228" s="1"/>
      <c r="J228" s="46"/>
      <c r="K228" s="1"/>
      <c r="L228" s="1"/>
      <c r="M228" s="12"/>
      <c r="N228" s="2"/>
      <c r="O228" s="2"/>
      <c r="P228" s="2"/>
      <c r="Q228" s="2"/>
    </row>
    <row r="229" ht="12.75">
      <c r="A229" s="9"/>
      <c r="B229" s="54" t="s">
        <v>77</v>
      </c>
      <c r="C229" s="1"/>
      <c r="D229" s="1"/>
      <c r="E229" s="55" t="s">
        <v>293</v>
      </c>
      <c r="F229" s="1"/>
      <c r="G229" s="1"/>
      <c r="H229" s="46"/>
      <c r="I229" s="1"/>
      <c r="J229" s="46"/>
      <c r="K229" s="1"/>
      <c r="L229" s="1"/>
      <c r="M229" s="12"/>
      <c r="N229" s="2"/>
      <c r="O229" s="2"/>
      <c r="P229" s="2"/>
      <c r="Q229" s="2"/>
    </row>
    <row r="230" thickBot="1" ht="12.75">
      <c r="A230" s="9"/>
      <c r="B230" s="56" t="s">
        <v>79</v>
      </c>
      <c r="C230" s="29"/>
      <c r="D230" s="29"/>
      <c r="E230" s="57" t="s">
        <v>80</v>
      </c>
      <c r="F230" s="29"/>
      <c r="G230" s="29"/>
      <c r="H230" s="58"/>
      <c r="I230" s="29"/>
      <c r="J230" s="58"/>
      <c r="K230" s="29"/>
      <c r="L230" s="29"/>
      <c r="M230" s="12"/>
      <c r="N230" s="2"/>
      <c r="O230" s="2"/>
      <c r="P230" s="2"/>
      <c r="Q230" s="2"/>
    </row>
    <row r="231" thickTop="1" ht="12.75">
      <c r="A231" s="9"/>
      <c r="B231" s="47">
        <v>38</v>
      </c>
      <c r="C231" s="48" t="s">
        <v>303</v>
      </c>
      <c r="D231" s="48" t="s">
        <v>3</v>
      </c>
      <c r="E231" s="48" t="s">
        <v>304</v>
      </c>
      <c r="F231" s="48" t="s">
        <v>3</v>
      </c>
      <c r="G231" s="49" t="s">
        <v>214</v>
      </c>
      <c r="H231" s="59">
        <v>238</v>
      </c>
      <c r="I231" s="33">
        <f>ROUND(0,2)</f>
        <v>0</v>
      </c>
      <c r="J231" s="60">
        <f>ROUND(I231*H231,2)</f>
        <v>0</v>
      </c>
      <c r="K231" s="61">
        <v>0.20999999999999999</v>
      </c>
      <c r="L231" s="62">
        <f>IF(ISNUMBER(K231),ROUND(J231*(K231+1),2),0)</f>
        <v>0</v>
      </c>
      <c r="M231" s="12"/>
      <c r="N231" s="2"/>
      <c r="O231" s="2"/>
      <c r="P231" s="2"/>
      <c r="Q231" s="39">
        <f>IF(ISNUMBER(K231),IF(H231&gt;0,IF(I231&gt;0,J231,0),0),0)</f>
        <v>0</v>
      </c>
      <c r="R231" s="26">
        <f>IF(ISNUMBER(K231)=FALSE,J231,0)</f>
        <v>0</v>
      </c>
    </row>
    <row r="232" ht="12.75">
      <c r="A232" s="9"/>
      <c r="B232" s="54" t="s">
        <v>73</v>
      </c>
      <c r="C232" s="1"/>
      <c r="D232" s="1"/>
      <c r="E232" s="55" t="s">
        <v>246</v>
      </c>
      <c r="F232" s="1"/>
      <c r="G232" s="1"/>
      <c r="H232" s="46"/>
      <c r="I232" s="1"/>
      <c r="J232" s="46"/>
      <c r="K232" s="1"/>
      <c r="L232" s="1"/>
      <c r="M232" s="12"/>
      <c r="N232" s="2"/>
      <c r="O232" s="2"/>
      <c r="P232" s="2"/>
      <c r="Q232" s="2"/>
    </row>
    <row r="233" ht="12.75">
      <c r="A233" s="9"/>
      <c r="B233" s="54" t="s">
        <v>75</v>
      </c>
      <c r="C233" s="1"/>
      <c r="D233" s="1"/>
      <c r="E233" s="55" t="s">
        <v>305</v>
      </c>
      <c r="F233" s="1"/>
      <c r="G233" s="1"/>
      <c r="H233" s="46"/>
      <c r="I233" s="1"/>
      <c r="J233" s="46"/>
      <c r="K233" s="1"/>
      <c r="L233" s="1"/>
      <c r="M233" s="12"/>
      <c r="N233" s="2"/>
      <c r="O233" s="2"/>
      <c r="P233" s="2"/>
      <c r="Q233" s="2"/>
    </row>
    <row r="234" ht="12.75">
      <c r="A234" s="9"/>
      <c r="B234" s="54" t="s">
        <v>77</v>
      </c>
      <c r="C234" s="1"/>
      <c r="D234" s="1"/>
      <c r="E234" s="55" t="s">
        <v>306</v>
      </c>
      <c r="F234" s="1"/>
      <c r="G234" s="1"/>
      <c r="H234" s="46"/>
      <c r="I234" s="1"/>
      <c r="J234" s="46"/>
      <c r="K234" s="1"/>
      <c r="L234" s="1"/>
      <c r="M234" s="12"/>
      <c r="N234" s="2"/>
      <c r="O234" s="2"/>
      <c r="P234" s="2"/>
      <c r="Q234" s="2"/>
    </row>
    <row r="235" thickBot="1" ht="12.75">
      <c r="A235" s="9"/>
      <c r="B235" s="56" t="s">
        <v>79</v>
      </c>
      <c r="C235" s="29"/>
      <c r="D235" s="29"/>
      <c r="E235" s="57" t="s">
        <v>80</v>
      </c>
      <c r="F235" s="29"/>
      <c r="G235" s="29"/>
      <c r="H235" s="58"/>
      <c r="I235" s="29"/>
      <c r="J235" s="58"/>
      <c r="K235" s="29"/>
      <c r="L235" s="29"/>
      <c r="M235" s="12"/>
      <c r="N235" s="2"/>
      <c r="O235" s="2"/>
      <c r="P235" s="2"/>
      <c r="Q235" s="2"/>
    </row>
    <row r="236" thickTop="1" ht="12.75">
      <c r="A236" s="9"/>
      <c r="B236" s="47">
        <v>39</v>
      </c>
      <c r="C236" s="48" t="s">
        <v>307</v>
      </c>
      <c r="D236" s="48" t="s">
        <v>3</v>
      </c>
      <c r="E236" s="48" t="s">
        <v>308</v>
      </c>
      <c r="F236" s="48" t="s">
        <v>3</v>
      </c>
      <c r="G236" s="49" t="s">
        <v>214</v>
      </c>
      <c r="H236" s="59">
        <v>238</v>
      </c>
      <c r="I236" s="33">
        <f>ROUND(0,2)</f>
        <v>0</v>
      </c>
      <c r="J236" s="60">
        <f>ROUND(I236*H236,2)</f>
        <v>0</v>
      </c>
      <c r="K236" s="61">
        <v>0.20999999999999999</v>
      </c>
      <c r="L236" s="62">
        <f>IF(ISNUMBER(K236),ROUND(J236*(K236+1),2),0)</f>
        <v>0</v>
      </c>
      <c r="M236" s="12"/>
      <c r="N236" s="2"/>
      <c r="O236" s="2"/>
      <c r="P236" s="2"/>
      <c r="Q236" s="39">
        <f>IF(ISNUMBER(K236),IF(H236&gt;0,IF(I236&gt;0,J236,0),0),0)</f>
        <v>0</v>
      </c>
      <c r="R236" s="26">
        <f>IF(ISNUMBER(K236)=FALSE,J236,0)</f>
        <v>0</v>
      </c>
    </row>
    <row r="237" ht="12.75">
      <c r="A237" s="9"/>
      <c r="B237" s="54" t="s">
        <v>73</v>
      </c>
      <c r="C237" s="1"/>
      <c r="D237" s="1"/>
      <c r="E237" s="55" t="s">
        <v>246</v>
      </c>
      <c r="F237" s="1"/>
      <c r="G237" s="1"/>
      <c r="H237" s="46"/>
      <c r="I237" s="1"/>
      <c r="J237" s="46"/>
      <c r="K237" s="1"/>
      <c r="L237" s="1"/>
      <c r="M237" s="12"/>
      <c r="N237" s="2"/>
      <c r="O237" s="2"/>
      <c r="P237" s="2"/>
      <c r="Q237" s="2"/>
    </row>
    <row r="238" ht="12.75">
      <c r="A238" s="9"/>
      <c r="B238" s="54" t="s">
        <v>75</v>
      </c>
      <c r="C238" s="1"/>
      <c r="D238" s="1"/>
      <c r="E238" s="55" t="s">
        <v>305</v>
      </c>
      <c r="F238" s="1"/>
      <c r="G238" s="1"/>
      <c r="H238" s="46"/>
      <c r="I238" s="1"/>
      <c r="J238" s="46"/>
      <c r="K238" s="1"/>
      <c r="L238" s="1"/>
      <c r="M238" s="12"/>
      <c r="N238" s="2"/>
      <c r="O238" s="2"/>
      <c r="P238" s="2"/>
      <c r="Q238" s="2"/>
    </row>
    <row r="239" ht="12.75">
      <c r="A239" s="9"/>
      <c r="B239" s="54" t="s">
        <v>77</v>
      </c>
      <c r="C239" s="1"/>
      <c r="D239" s="1"/>
      <c r="E239" s="55" t="s">
        <v>306</v>
      </c>
      <c r="F239" s="1"/>
      <c r="G239" s="1"/>
      <c r="H239" s="46"/>
      <c r="I239" s="1"/>
      <c r="J239" s="46"/>
      <c r="K239" s="1"/>
      <c r="L239" s="1"/>
      <c r="M239" s="12"/>
      <c r="N239" s="2"/>
      <c r="O239" s="2"/>
      <c r="P239" s="2"/>
      <c r="Q239" s="2"/>
    </row>
    <row r="240" thickBot="1" ht="12.75">
      <c r="A240" s="9"/>
      <c r="B240" s="56" t="s">
        <v>79</v>
      </c>
      <c r="C240" s="29"/>
      <c r="D240" s="29"/>
      <c r="E240" s="57" t="s">
        <v>80</v>
      </c>
      <c r="F240" s="29"/>
      <c r="G240" s="29"/>
      <c r="H240" s="58"/>
      <c r="I240" s="29"/>
      <c r="J240" s="58"/>
      <c r="K240" s="29"/>
      <c r="L240" s="29"/>
      <c r="M240" s="12"/>
      <c r="N240" s="2"/>
      <c r="O240" s="2"/>
      <c r="P240" s="2"/>
      <c r="Q240" s="2"/>
    </row>
    <row r="241" thickTop="1" ht="12.75">
      <c r="A241" s="9"/>
      <c r="B241" s="47">
        <v>40</v>
      </c>
      <c r="C241" s="48" t="s">
        <v>309</v>
      </c>
      <c r="D241" s="48" t="s">
        <v>3</v>
      </c>
      <c r="E241" s="48" t="s">
        <v>310</v>
      </c>
      <c r="F241" s="48" t="s">
        <v>3</v>
      </c>
      <c r="G241" s="49" t="s">
        <v>169</v>
      </c>
      <c r="H241" s="59">
        <v>34</v>
      </c>
      <c r="I241" s="33">
        <f>ROUND(0,2)</f>
        <v>0</v>
      </c>
      <c r="J241" s="60">
        <f>ROUND(I241*H241,2)</f>
        <v>0</v>
      </c>
      <c r="K241" s="61">
        <v>0.20999999999999999</v>
      </c>
      <c r="L241" s="62">
        <f>IF(ISNUMBER(K241),ROUND(J241*(K241+1),2),0)</f>
        <v>0</v>
      </c>
      <c r="M241" s="12"/>
      <c r="N241" s="2"/>
      <c r="O241" s="2"/>
      <c r="P241" s="2"/>
      <c r="Q241" s="39">
        <f>IF(ISNUMBER(K241),IF(H241&gt;0,IF(I241&gt;0,J241,0),0),0)</f>
        <v>0</v>
      </c>
      <c r="R241" s="26">
        <f>IF(ISNUMBER(K241)=FALSE,J241,0)</f>
        <v>0</v>
      </c>
    </row>
    <row r="242" ht="12.75">
      <c r="A242" s="9"/>
      <c r="B242" s="54" t="s">
        <v>73</v>
      </c>
      <c r="C242" s="1"/>
      <c r="D242" s="1"/>
      <c r="E242" s="55" t="s">
        <v>311</v>
      </c>
      <c r="F242" s="1"/>
      <c r="G242" s="1"/>
      <c r="H242" s="46"/>
      <c r="I242" s="1"/>
      <c r="J242" s="46"/>
      <c r="K242" s="1"/>
      <c r="L242" s="1"/>
      <c r="M242" s="12"/>
      <c r="N242" s="2"/>
      <c r="O242" s="2"/>
      <c r="P242" s="2"/>
      <c r="Q242" s="2"/>
    </row>
    <row r="243" ht="12.75">
      <c r="A243" s="9"/>
      <c r="B243" s="54" t="s">
        <v>75</v>
      </c>
      <c r="C243" s="1"/>
      <c r="D243" s="1"/>
      <c r="E243" s="55" t="s">
        <v>312</v>
      </c>
      <c r="F243" s="1"/>
      <c r="G243" s="1"/>
      <c r="H243" s="46"/>
      <c r="I243" s="1"/>
      <c r="J243" s="46"/>
      <c r="K243" s="1"/>
      <c r="L243" s="1"/>
      <c r="M243" s="12"/>
      <c r="N243" s="2"/>
      <c r="O243" s="2"/>
      <c r="P243" s="2"/>
      <c r="Q243" s="2"/>
    </row>
    <row r="244" ht="12.75">
      <c r="A244" s="9"/>
      <c r="B244" s="54" t="s">
        <v>77</v>
      </c>
      <c r="C244" s="1"/>
      <c r="D244" s="1"/>
      <c r="E244" s="55" t="s">
        <v>313</v>
      </c>
      <c r="F244" s="1"/>
      <c r="G244" s="1"/>
      <c r="H244" s="46"/>
      <c r="I244" s="1"/>
      <c r="J244" s="46"/>
      <c r="K244" s="1"/>
      <c r="L244" s="1"/>
      <c r="M244" s="12"/>
      <c r="N244" s="2"/>
      <c r="O244" s="2"/>
      <c r="P244" s="2"/>
      <c r="Q244" s="2"/>
    </row>
    <row r="245" thickBot="1" ht="12.75">
      <c r="A245" s="9"/>
      <c r="B245" s="56" t="s">
        <v>79</v>
      </c>
      <c r="C245" s="29"/>
      <c r="D245" s="29"/>
      <c r="E245" s="57" t="s">
        <v>80</v>
      </c>
      <c r="F245" s="29"/>
      <c r="G245" s="29"/>
      <c r="H245" s="58"/>
      <c r="I245" s="29"/>
      <c r="J245" s="58"/>
      <c r="K245" s="29"/>
      <c r="L245" s="29"/>
      <c r="M245" s="12"/>
      <c r="N245" s="2"/>
      <c r="O245" s="2"/>
      <c r="P245" s="2"/>
      <c r="Q245" s="2"/>
    </row>
    <row r="246" thickTop="1" ht="12.75">
      <c r="A246" s="9"/>
      <c r="B246" s="47">
        <v>41</v>
      </c>
      <c r="C246" s="48" t="s">
        <v>314</v>
      </c>
      <c r="D246" s="48" t="s">
        <v>3</v>
      </c>
      <c r="E246" s="48" t="s">
        <v>315</v>
      </c>
      <c r="F246" s="48" t="s">
        <v>3</v>
      </c>
      <c r="G246" s="49" t="s">
        <v>169</v>
      </c>
      <c r="H246" s="59">
        <v>432</v>
      </c>
      <c r="I246" s="33">
        <f>ROUND(0,2)</f>
        <v>0</v>
      </c>
      <c r="J246" s="60">
        <f>ROUND(I246*H246,2)</f>
        <v>0</v>
      </c>
      <c r="K246" s="61">
        <v>0.20999999999999999</v>
      </c>
      <c r="L246" s="62">
        <f>IF(ISNUMBER(K246),ROUND(J246*(K246+1),2),0)</f>
        <v>0</v>
      </c>
      <c r="M246" s="12"/>
      <c r="N246" s="2"/>
      <c r="O246" s="2"/>
      <c r="P246" s="2"/>
      <c r="Q246" s="39">
        <f>IF(ISNUMBER(K246),IF(H246&gt;0,IF(I246&gt;0,J246,0),0),0)</f>
        <v>0</v>
      </c>
      <c r="R246" s="26">
        <f>IF(ISNUMBER(K246)=FALSE,J246,0)</f>
        <v>0</v>
      </c>
    </row>
    <row r="247" ht="12.75">
      <c r="A247" s="9"/>
      <c r="B247" s="54" t="s">
        <v>73</v>
      </c>
      <c r="C247" s="1"/>
      <c r="D247" s="1"/>
      <c r="E247" s="55" t="s">
        <v>316</v>
      </c>
      <c r="F247" s="1"/>
      <c r="G247" s="1"/>
      <c r="H247" s="46"/>
      <c r="I247" s="1"/>
      <c r="J247" s="46"/>
      <c r="K247" s="1"/>
      <c r="L247" s="1"/>
      <c r="M247" s="12"/>
      <c r="N247" s="2"/>
      <c r="O247" s="2"/>
      <c r="P247" s="2"/>
      <c r="Q247" s="2"/>
    </row>
    <row r="248" ht="12.75">
      <c r="A248" s="9"/>
      <c r="B248" s="54" t="s">
        <v>75</v>
      </c>
      <c r="C248" s="1"/>
      <c r="D248" s="1"/>
      <c r="E248" s="55" t="s">
        <v>317</v>
      </c>
      <c r="F248" s="1"/>
      <c r="G248" s="1"/>
      <c r="H248" s="46"/>
      <c r="I248" s="1"/>
      <c r="J248" s="46"/>
      <c r="K248" s="1"/>
      <c r="L248" s="1"/>
      <c r="M248" s="12"/>
      <c r="N248" s="2"/>
      <c r="O248" s="2"/>
      <c r="P248" s="2"/>
      <c r="Q248" s="2"/>
    </row>
    <row r="249" ht="12.75">
      <c r="A249" s="9"/>
      <c r="B249" s="54" t="s">
        <v>77</v>
      </c>
      <c r="C249" s="1"/>
      <c r="D249" s="1"/>
      <c r="E249" s="55" t="s">
        <v>318</v>
      </c>
      <c r="F249" s="1"/>
      <c r="G249" s="1"/>
      <c r="H249" s="46"/>
      <c r="I249" s="1"/>
      <c r="J249" s="46"/>
      <c r="K249" s="1"/>
      <c r="L249" s="1"/>
      <c r="M249" s="12"/>
      <c r="N249" s="2"/>
      <c r="O249" s="2"/>
      <c r="P249" s="2"/>
      <c r="Q249" s="2"/>
    </row>
    <row r="250" thickBot="1" ht="12.75">
      <c r="A250" s="9"/>
      <c r="B250" s="56" t="s">
        <v>79</v>
      </c>
      <c r="C250" s="29"/>
      <c r="D250" s="29"/>
      <c r="E250" s="57" t="s">
        <v>80</v>
      </c>
      <c r="F250" s="29"/>
      <c r="G250" s="29"/>
      <c r="H250" s="58"/>
      <c r="I250" s="29"/>
      <c r="J250" s="58"/>
      <c r="K250" s="29"/>
      <c r="L250" s="29"/>
      <c r="M250" s="12"/>
      <c r="N250" s="2"/>
      <c r="O250" s="2"/>
      <c r="P250" s="2"/>
      <c r="Q250" s="2"/>
    </row>
    <row r="251" thickTop="1" ht="12.75">
      <c r="A251" s="9"/>
      <c r="B251" s="47">
        <v>42</v>
      </c>
      <c r="C251" s="48" t="s">
        <v>319</v>
      </c>
      <c r="D251" s="48" t="s">
        <v>3</v>
      </c>
      <c r="E251" s="48" t="s">
        <v>320</v>
      </c>
      <c r="F251" s="48" t="s">
        <v>3</v>
      </c>
      <c r="G251" s="49" t="s">
        <v>214</v>
      </c>
      <c r="H251" s="59">
        <v>3427</v>
      </c>
      <c r="I251" s="33">
        <f>ROUND(0,2)</f>
        <v>0</v>
      </c>
      <c r="J251" s="60">
        <f>ROUND(I251*H251,2)</f>
        <v>0</v>
      </c>
      <c r="K251" s="61">
        <v>0.20999999999999999</v>
      </c>
      <c r="L251" s="62">
        <f>IF(ISNUMBER(K251),ROUND(J251*(K251+1),2),0)</f>
        <v>0</v>
      </c>
      <c r="M251" s="12"/>
      <c r="N251" s="2"/>
      <c r="O251" s="2"/>
      <c r="P251" s="2"/>
      <c r="Q251" s="39">
        <f>IF(ISNUMBER(K251),IF(H251&gt;0,IF(I251&gt;0,J251,0),0),0)</f>
        <v>0</v>
      </c>
      <c r="R251" s="26">
        <f>IF(ISNUMBER(K251)=FALSE,J251,0)</f>
        <v>0</v>
      </c>
    </row>
    <row r="252" ht="12.75">
      <c r="A252" s="9"/>
      <c r="B252" s="54" t="s">
        <v>73</v>
      </c>
      <c r="C252" s="1"/>
      <c r="D252" s="1"/>
      <c r="E252" s="55" t="s">
        <v>321</v>
      </c>
      <c r="F252" s="1"/>
      <c r="G252" s="1"/>
      <c r="H252" s="46"/>
      <c r="I252" s="1"/>
      <c r="J252" s="46"/>
      <c r="K252" s="1"/>
      <c r="L252" s="1"/>
      <c r="M252" s="12"/>
      <c r="N252" s="2"/>
      <c r="O252" s="2"/>
      <c r="P252" s="2"/>
      <c r="Q252" s="2"/>
    </row>
    <row r="253" ht="12.75">
      <c r="A253" s="9"/>
      <c r="B253" s="54" t="s">
        <v>75</v>
      </c>
      <c r="C253" s="1"/>
      <c r="D253" s="1"/>
      <c r="E253" s="55" t="s">
        <v>322</v>
      </c>
      <c r="F253" s="1"/>
      <c r="G253" s="1"/>
      <c r="H253" s="46"/>
      <c r="I253" s="1"/>
      <c r="J253" s="46"/>
      <c r="K253" s="1"/>
      <c r="L253" s="1"/>
      <c r="M253" s="12"/>
      <c r="N253" s="2"/>
      <c r="O253" s="2"/>
      <c r="P253" s="2"/>
      <c r="Q253" s="2"/>
    </row>
    <row r="254" ht="12.75">
      <c r="A254" s="9"/>
      <c r="B254" s="54" t="s">
        <v>77</v>
      </c>
      <c r="C254" s="1"/>
      <c r="D254" s="1"/>
      <c r="E254" s="55" t="s">
        <v>323</v>
      </c>
      <c r="F254" s="1"/>
      <c r="G254" s="1"/>
      <c r="H254" s="46"/>
      <c r="I254" s="1"/>
      <c r="J254" s="46"/>
      <c r="K254" s="1"/>
      <c r="L254" s="1"/>
      <c r="M254" s="12"/>
      <c r="N254" s="2"/>
      <c r="O254" s="2"/>
      <c r="P254" s="2"/>
      <c r="Q254" s="2"/>
    </row>
    <row r="255" thickBot="1" ht="12.75">
      <c r="A255" s="9"/>
      <c r="B255" s="56" t="s">
        <v>79</v>
      </c>
      <c r="C255" s="29"/>
      <c r="D255" s="29"/>
      <c r="E255" s="57" t="s">
        <v>80</v>
      </c>
      <c r="F255" s="29"/>
      <c r="G255" s="29"/>
      <c r="H255" s="58"/>
      <c r="I255" s="29"/>
      <c r="J255" s="58"/>
      <c r="K255" s="29"/>
      <c r="L255" s="29"/>
      <c r="M255" s="12"/>
      <c r="N255" s="2"/>
      <c r="O255" s="2"/>
      <c r="P255" s="2"/>
      <c r="Q255" s="2"/>
    </row>
    <row r="256" thickTop="1" ht="12.75">
      <c r="A256" s="9"/>
      <c r="B256" s="47">
        <v>43</v>
      </c>
      <c r="C256" s="48" t="s">
        <v>324</v>
      </c>
      <c r="D256" s="48" t="s">
        <v>3</v>
      </c>
      <c r="E256" s="48" t="s">
        <v>325</v>
      </c>
      <c r="F256" s="48" t="s">
        <v>3</v>
      </c>
      <c r="G256" s="49" t="s">
        <v>103</v>
      </c>
      <c r="H256" s="59">
        <v>8</v>
      </c>
      <c r="I256" s="33">
        <f>ROUND(0,2)</f>
        <v>0</v>
      </c>
      <c r="J256" s="60">
        <f>ROUND(I256*H256,2)</f>
        <v>0</v>
      </c>
      <c r="K256" s="61">
        <v>0.20999999999999999</v>
      </c>
      <c r="L256" s="62">
        <f>IF(ISNUMBER(K256),ROUND(J256*(K256+1),2),0)</f>
        <v>0</v>
      </c>
      <c r="M256" s="12"/>
      <c r="N256" s="2"/>
      <c r="O256" s="2"/>
      <c r="P256" s="2"/>
      <c r="Q256" s="39">
        <f>IF(ISNUMBER(K256),IF(H256&gt;0,IF(I256&gt;0,J256,0),0),0)</f>
        <v>0</v>
      </c>
      <c r="R256" s="26">
        <f>IF(ISNUMBER(K256)=FALSE,J256,0)</f>
        <v>0</v>
      </c>
    </row>
    <row r="257" ht="12.75">
      <c r="A257" s="9"/>
      <c r="B257" s="54" t="s">
        <v>73</v>
      </c>
      <c r="C257" s="1"/>
      <c r="D257" s="1"/>
      <c r="E257" s="55" t="s">
        <v>326</v>
      </c>
      <c r="F257" s="1"/>
      <c r="G257" s="1"/>
      <c r="H257" s="46"/>
      <c r="I257" s="1"/>
      <c r="J257" s="46"/>
      <c r="K257" s="1"/>
      <c r="L257" s="1"/>
      <c r="M257" s="12"/>
      <c r="N257" s="2"/>
      <c r="O257" s="2"/>
      <c r="P257" s="2"/>
      <c r="Q257" s="2"/>
    </row>
    <row r="258" ht="12.75">
      <c r="A258" s="9"/>
      <c r="B258" s="54" t="s">
        <v>75</v>
      </c>
      <c r="C258" s="1"/>
      <c r="D258" s="1"/>
      <c r="E258" s="55" t="s">
        <v>327</v>
      </c>
      <c r="F258" s="1"/>
      <c r="G258" s="1"/>
      <c r="H258" s="46"/>
      <c r="I258" s="1"/>
      <c r="J258" s="46"/>
      <c r="K258" s="1"/>
      <c r="L258" s="1"/>
      <c r="M258" s="12"/>
      <c r="N258" s="2"/>
      <c r="O258" s="2"/>
      <c r="P258" s="2"/>
      <c r="Q258" s="2"/>
    </row>
    <row r="259" ht="12.75">
      <c r="A259" s="9"/>
      <c r="B259" s="54" t="s">
        <v>77</v>
      </c>
      <c r="C259" s="1"/>
      <c r="D259" s="1"/>
      <c r="E259" s="55" t="s">
        <v>328</v>
      </c>
      <c r="F259" s="1"/>
      <c r="G259" s="1"/>
      <c r="H259" s="46"/>
      <c r="I259" s="1"/>
      <c r="J259" s="46"/>
      <c r="K259" s="1"/>
      <c r="L259" s="1"/>
      <c r="M259" s="12"/>
      <c r="N259" s="2"/>
      <c r="O259" s="2"/>
      <c r="P259" s="2"/>
      <c r="Q259" s="2"/>
    </row>
    <row r="260" thickBot="1" ht="12.75">
      <c r="A260" s="9"/>
      <c r="B260" s="56" t="s">
        <v>79</v>
      </c>
      <c r="C260" s="29"/>
      <c r="D260" s="29"/>
      <c r="E260" s="57" t="s">
        <v>80</v>
      </c>
      <c r="F260" s="29"/>
      <c r="G260" s="29"/>
      <c r="H260" s="58"/>
      <c r="I260" s="29"/>
      <c r="J260" s="58"/>
      <c r="K260" s="29"/>
      <c r="L260" s="29"/>
      <c r="M260" s="12"/>
      <c r="N260" s="2"/>
      <c r="O260" s="2"/>
      <c r="P260" s="2"/>
      <c r="Q260" s="2"/>
    </row>
    <row r="261" thickTop="1" thickBot="1" ht="25" customHeight="1">
      <c r="A261" s="9"/>
      <c r="B261" s="1"/>
      <c r="C261" s="63">
        <v>9</v>
      </c>
      <c r="D261" s="1"/>
      <c r="E261" s="63" t="s">
        <v>139</v>
      </c>
      <c r="F261" s="1"/>
      <c r="G261" s="64" t="s">
        <v>127</v>
      </c>
      <c r="H261" s="65">
        <f>J206+J211+J216+J221+J226+J231+J236+J241+J246+J251+J256</f>
        <v>0</v>
      </c>
      <c r="I261" s="64" t="s">
        <v>128</v>
      </c>
      <c r="J261" s="66">
        <f>(L261-H261)</f>
        <v>0</v>
      </c>
      <c r="K261" s="64" t="s">
        <v>129</v>
      </c>
      <c r="L261" s="67">
        <f>L206+L211+L216+L221+L226+L231+L236+L241+L246+L251+L256</f>
        <v>0</v>
      </c>
      <c r="M261" s="12"/>
      <c r="N261" s="2"/>
      <c r="O261" s="2"/>
      <c r="P261" s="2"/>
      <c r="Q261" s="39">
        <f>0+Q206+Q211+Q216+Q221+Q226+Q231+Q236+Q241+Q246+Q251+Q256</f>
        <v>0</v>
      </c>
      <c r="R261" s="26">
        <f>0+R206+R211+R216+R221+R226+R231+R236+R241+R246+R251+R256</f>
        <v>0</v>
      </c>
      <c r="S261" s="68">
        <f>Q261*(1+J261)+R261</f>
        <v>0</v>
      </c>
    </row>
    <row r="262" thickTop="1" thickBot="1" ht="25" customHeight="1">
      <c r="A262" s="9"/>
      <c r="B262" s="69"/>
      <c r="C262" s="69"/>
      <c r="D262" s="69"/>
      <c r="E262" s="69"/>
      <c r="F262" s="69"/>
      <c r="G262" s="70" t="s">
        <v>130</v>
      </c>
      <c r="H262" s="71">
        <f>J206+J211+J216+J221+J226+J231+J236+J241+J246+J251+J256</f>
        <v>0</v>
      </c>
      <c r="I262" s="70" t="s">
        <v>131</v>
      </c>
      <c r="J262" s="72">
        <f>0+J261</f>
        <v>0</v>
      </c>
      <c r="K262" s="70" t="s">
        <v>132</v>
      </c>
      <c r="L262" s="73">
        <f>L206+L211+L216+L221+L226+L231+L236+L241+L246+L251+L256</f>
        <v>0</v>
      </c>
      <c r="M262" s="12"/>
      <c r="N262" s="2"/>
      <c r="O262" s="2"/>
      <c r="P262" s="2"/>
      <c r="Q262" s="2"/>
    </row>
    <row r="263" ht="12.75">
      <c r="A263" s="13"/>
      <c r="B263" s="4"/>
      <c r="C263" s="4"/>
      <c r="D263" s="4"/>
      <c r="E263" s="4"/>
      <c r="F263" s="4"/>
      <c r="G263" s="4"/>
      <c r="H263" s="74"/>
      <c r="I263" s="4"/>
      <c r="J263" s="74"/>
      <c r="K263" s="4"/>
      <c r="L263" s="4"/>
      <c r="M263" s="14"/>
      <c r="N263" s="2"/>
      <c r="O263" s="2"/>
      <c r="P263" s="2"/>
      <c r="Q263" s="2"/>
    </row>
    <row r="264" ht="12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2"/>
      <c r="O264" s="2"/>
      <c r="P264" s="2"/>
      <c r="Q264" s="2"/>
    </row>
  </sheetData>
  <mergeCells count="19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42:D42"/>
    <mergeCell ref="B43:D43"/>
    <mergeCell ref="B44:D44"/>
    <mergeCell ref="B45:D45"/>
    <mergeCell ref="B47:D47"/>
    <mergeCell ref="B48:D48"/>
    <mergeCell ref="B49:D49"/>
    <mergeCell ref="B50:D50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53:L5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131:L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9:L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1:D181"/>
    <mergeCell ref="B182:D182"/>
    <mergeCell ref="B183:D183"/>
    <mergeCell ref="B184:D184"/>
    <mergeCell ref="B187:L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05:L205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Silnice II/217&amp;R&amp;P/&amp;N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H36+H64+H72+H95+H103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329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L36+L64+L72+L95+L103</f>
        <v>0</v>
      </c>
      <c r="K11" s="1"/>
      <c r="L11" s="1"/>
      <c r="M11" s="12"/>
      <c r="N11" s="2"/>
      <c r="O11" s="2"/>
      <c r="P11" s="2"/>
      <c r="Q11" s="39">
        <f>IF(SUM(K20:K24)&gt;0,ROUND(SUM(S20:S24)/SUM(K20:K24)-1,8),0)</f>
        <v>0</v>
      </c>
      <c r="R11" s="26">
        <f>AVERAGE(J35,J63,J71,J94,J102)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H36</f>
        <v>0</v>
      </c>
      <c r="L20" s="44">
        <f>L36</f>
        <v>0</v>
      </c>
      <c r="M20" s="12"/>
      <c r="N20" s="2"/>
      <c r="O20" s="2"/>
      <c r="P20" s="2"/>
      <c r="Q20" s="2"/>
      <c r="S20" s="26">
        <f>S35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H64</f>
        <v>0</v>
      </c>
      <c r="L21" s="44">
        <f>L64</f>
        <v>0</v>
      </c>
      <c r="M21" s="12"/>
      <c r="N21" s="2"/>
      <c r="O21" s="2"/>
      <c r="P21" s="2"/>
      <c r="Q21" s="2"/>
      <c r="S21" s="26">
        <f>S63</f>
        <v>0</v>
      </c>
    </row>
    <row r="22" ht="12.75">
      <c r="A22" s="9"/>
      <c r="B22" s="42">
        <v>4</v>
      </c>
      <c r="C22" s="1"/>
      <c r="D22" s="1"/>
      <c r="E22" s="43" t="s">
        <v>136</v>
      </c>
      <c r="F22" s="1"/>
      <c r="G22" s="1"/>
      <c r="H22" s="1"/>
      <c r="I22" s="1"/>
      <c r="J22" s="1"/>
      <c r="K22" s="44">
        <f>H72</f>
        <v>0</v>
      </c>
      <c r="L22" s="44">
        <f>L72</f>
        <v>0</v>
      </c>
      <c r="M22" s="12"/>
      <c r="N22" s="2"/>
      <c r="O22" s="2"/>
      <c r="P22" s="2"/>
      <c r="Q22" s="2"/>
      <c r="S22" s="26">
        <f>S71</f>
        <v>0</v>
      </c>
    </row>
    <row r="23" ht="12.75">
      <c r="A23" s="9"/>
      <c r="B23" s="42">
        <v>8</v>
      </c>
      <c r="C23" s="1"/>
      <c r="D23" s="1"/>
      <c r="E23" s="43" t="s">
        <v>138</v>
      </c>
      <c r="F23" s="1"/>
      <c r="G23" s="1"/>
      <c r="H23" s="1"/>
      <c r="I23" s="1"/>
      <c r="J23" s="1"/>
      <c r="K23" s="44">
        <f>H95</f>
        <v>0</v>
      </c>
      <c r="L23" s="44">
        <f>L95</f>
        <v>0</v>
      </c>
      <c r="M23" s="12"/>
      <c r="N23" s="2"/>
      <c r="O23" s="2"/>
      <c r="P23" s="2"/>
      <c r="Q23" s="2"/>
      <c r="S23" s="26">
        <f>S94</f>
        <v>0</v>
      </c>
    </row>
    <row r="24" ht="12.75">
      <c r="A24" s="9"/>
      <c r="B24" s="42">
        <v>9</v>
      </c>
      <c r="C24" s="1"/>
      <c r="D24" s="1"/>
      <c r="E24" s="43" t="s">
        <v>139</v>
      </c>
      <c r="F24" s="1"/>
      <c r="G24" s="1"/>
      <c r="H24" s="1"/>
      <c r="I24" s="1"/>
      <c r="J24" s="1"/>
      <c r="K24" s="44">
        <f>H103</f>
        <v>0</v>
      </c>
      <c r="L24" s="44">
        <f>L103</f>
        <v>0</v>
      </c>
      <c r="M24" s="12"/>
      <c r="N24" s="2"/>
      <c r="O24" s="2"/>
      <c r="P24" s="2"/>
      <c r="Q24" s="2"/>
      <c r="S24" s="26">
        <f>S102</f>
        <v>0</v>
      </c>
    </row>
    <row r="25" ht="12.7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6"/>
      <c r="N25" s="2"/>
      <c r="O25" s="2"/>
      <c r="P25" s="2"/>
      <c r="Q25" s="2"/>
    </row>
    <row r="26" ht="14" customHeight="1">
      <c r="A26" s="4"/>
      <c r="B26" s="34" t="s">
        <v>61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7"/>
      <c r="N27" s="2"/>
      <c r="O27" s="2"/>
      <c r="P27" s="2"/>
      <c r="Q27" s="2"/>
    </row>
    <row r="28" ht="18" customHeight="1">
      <c r="A28" s="9"/>
      <c r="B28" s="40" t="s">
        <v>62</v>
      </c>
      <c r="C28" s="40" t="s">
        <v>58</v>
      </c>
      <c r="D28" s="40" t="s">
        <v>63</v>
      </c>
      <c r="E28" s="40" t="s">
        <v>59</v>
      </c>
      <c r="F28" s="40" t="s">
        <v>64</v>
      </c>
      <c r="G28" s="41" t="s">
        <v>65</v>
      </c>
      <c r="H28" s="22" t="s">
        <v>66</v>
      </c>
      <c r="I28" s="22" t="s">
        <v>67</v>
      </c>
      <c r="J28" s="22" t="s">
        <v>16</v>
      </c>
      <c r="K28" s="41" t="s">
        <v>68</v>
      </c>
      <c r="L28" s="22" t="s">
        <v>17</v>
      </c>
      <c r="M28" s="75"/>
      <c r="N28" s="2"/>
      <c r="O28" s="2"/>
      <c r="P28" s="2"/>
      <c r="Q28" s="2"/>
    </row>
    <row r="29" ht="40" customHeight="1">
      <c r="A29" s="9"/>
      <c r="B29" s="45" t="s">
        <v>69</v>
      </c>
      <c r="C29" s="1"/>
      <c r="D29" s="1"/>
      <c r="E29" s="1"/>
      <c r="F29" s="1"/>
      <c r="G29" s="1"/>
      <c r="H29" s="46"/>
      <c r="I29" s="1"/>
      <c r="J29" s="46"/>
      <c r="K29" s="1"/>
      <c r="L29" s="1"/>
      <c r="M29" s="12"/>
      <c r="N29" s="2"/>
      <c r="O29" s="2"/>
      <c r="P29" s="2"/>
      <c r="Q29" s="2"/>
    </row>
    <row r="30" ht="12.75">
      <c r="A30" s="9"/>
      <c r="B30" s="47">
        <v>1</v>
      </c>
      <c r="C30" s="48" t="s">
        <v>140</v>
      </c>
      <c r="D30" s="48">
        <v>6</v>
      </c>
      <c r="E30" s="48" t="s">
        <v>141</v>
      </c>
      <c r="F30" s="48" t="s">
        <v>3</v>
      </c>
      <c r="G30" s="49" t="s">
        <v>142</v>
      </c>
      <c r="H30" s="50">
        <v>3.5339999999999998</v>
      </c>
      <c r="I30" s="24">
        <f>ROUND(0,2)</f>
        <v>0</v>
      </c>
      <c r="J30" s="51">
        <f>ROUND(I30*H30,2)</f>
        <v>0</v>
      </c>
      <c r="K30" s="52">
        <v>0.20999999999999999</v>
      </c>
      <c r="L30" s="53">
        <f>IF(ISNUMBER(K30),ROUND(J30*(K30+1),2),0)</f>
        <v>0</v>
      </c>
      <c r="M30" s="12"/>
      <c r="N30" s="2"/>
      <c r="O30" s="2"/>
      <c r="P30" s="2"/>
      <c r="Q30" s="39">
        <f>IF(ISNUMBER(K30),IF(H30&gt;0,IF(I30&gt;0,J30,0),0),0)</f>
        <v>0</v>
      </c>
      <c r="R30" s="26">
        <f>IF(ISNUMBER(K30)=FALSE,J30,0)</f>
        <v>0</v>
      </c>
    </row>
    <row r="31" ht="12.75">
      <c r="A31" s="9"/>
      <c r="B31" s="54" t="s">
        <v>73</v>
      </c>
      <c r="C31" s="1"/>
      <c r="D31" s="1"/>
      <c r="E31" s="55" t="s">
        <v>330</v>
      </c>
      <c r="F31" s="1"/>
      <c r="G31" s="1"/>
      <c r="H31" s="46"/>
      <c r="I31" s="1"/>
      <c r="J31" s="46"/>
      <c r="K31" s="1"/>
      <c r="L31" s="1"/>
      <c r="M31" s="12"/>
      <c r="N31" s="2"/>
      <c r="O31" s="2"/>
      <c r="P31" s="2"/>
      <c r="Q31" s="2"/>
    </row>
    <row r="32" ht="12.75">
      <c r="A32" s="9"/>
      <c r="B32" s="54" t="s">
        <v>75</v>
      </c>
      <c r="C32" s="1"/>
      <c r="D32" s="1"/>
      <c r="E32" s="55" t="s">
        <v>331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77</v>
      </c>
      <c r="C33" s="1"/>
      <c r="D33" s="1"/>
      <c r="E33" s="55" t="s">
        <v>145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thickBot="1" ht="12.75">
      <c r="A34" s="9"/>
      <c r="B34" s="56" t="s">
        <v>79</v>
      </c>
      <c r="C34" s="29"/>
      <c r="D34" s="29"/>
      <c r="E34" s="57" t="s">
        <v>80</v>
      </c>
      <c r="F34" s="29"/>
      <c r="G34" s="29"/>
      <c r="H34" s="58"/>
      <c r="I34" s="29"/>
      <c r="J34" s="58"/>
      <c r="K34" s="29"/>
      <c r="L34" s="29"/>
      <c r="M34" s="12"/>
      <c r="N34" s="2"/>
      <c r="O34" s="2"/>
      <c r="P34" s="2"/>
      <c r="Q34" s="2"/>
    </row>
    <row r="35" thickTop="1" thickBot="1" ht="25" customHeight="1">
      <c r="A35" s="9"/>
      <c r="B35" s="1"/>
      <c r="C35" s="63">
        <v>0</v>
      </c>
      <c r="D35" s="1"/>
      <c r="E35" s="63" t="s">
        <v>60</v>
      </c>
      <c r="F35" s="1"/>
      <c r="G35" s="64" t="s">
        <v>127</v>
      </c>
      <c r="H35" s="65">
        <f>0+J30</f>
        <v>0</v>
      </c>
      <c r="I35" s="64" t="s">
        <v>128</v>
      </c>
      <c r="J35" s="66">
        <f>(L35-H35)</f>
        <v>0</v>
      </c>
      <c r="K35" s="64" t="s">
        <v>129</v>
      </c>
      <c r="L35" s="67">
        <f>0+L30</f>
        <v>0</v>
      </c>
      <c r="M35" s="12"/>
      <c r="N35" s="2"/>
      <c r="O35" s="2"/>
      <c r="P35" s="2"/>
      <c r="Q35" s="39">
        <f>0+Q30</f>
        <v>0</v>
      </c>
      <c r="R35" s="26">
        <f>0+R30</f>
        <v>0</v>
      </c>
      <c r="S35" s="68">
        <f>Q35*(1+J35)+R35</f>
        <v>0</v>
      </c>
    </row>
    <row r="36" thickTop="1" thickBot="1" ht="25" customHeight="1">
      <c r="A36" s="9"/>
      <c r="B36" s="69"/>
      <c r="C36" s="69"/>
      <c r="D36" s="69"/>
      <c r="E36" s="69"/>
      <c r="F36" s="69"/>
      <c r="G36" s="70" t="s">
        <v>130</v>
      </c>
      <c r="H36" s="71">
        <f>0+J30</f>
        <v>0</v>
      </c>
      <c r="I36" s="70" t="s">
        <v>131</v>
      </c>
      <c r="J36" s="72">
        <f>0+J35</f>
        <v>0</v>
      </c>
      <c r="K36" s="70" t="s">
        <v>132</v>
      </c>
      <c r="L36" s="73">
        <f>0+L30</f>
        <v>0</v>
      </c>
      <c r="M36" s="12"/>
      <c r="N36" s="2"/>
      <c r="O36" s="2"/>
      <c r="P36" s="2"/>
      <c r="Q36" s="2"/>
    </row>
    <row r="37" ht="40" customHeight="1">
      <c r="A37" s="9"/>
      <c r="B37" s="78" t="s">
        <v>152</v>
      </c>
      <c r="C37" s="1"/>
      <c r="D37" s="1"/>
      <c r="E37" s="1"/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47">
        <v>2</v>
      </c>
      <c r="C38" s="48" t="s">
        <v>332</v>
      </c>
      <c r="D38" s="48" t="s">
        <v>3</v>
      </c>
      <c r="E38" s="48" t="s">
        <v>333</v>
      </c>
      <c r="F38" s="48" t="s">
        <v>3</v>
      </c>
      <c r="G38" s="49" t="s">
        <v>103</v>
      </c>
      <c r="H38" s="50">
        <v>7</v>
      </c>
      <c r="I38" s="24">
        <f>ROUND(0,2)</f>
        <v>0</v>
      </c>
      <c r="J38" s="51">
        <f>ROUND(I38*H38,2)</f>
        <v>0</v>
      </c>
      <c r="K38" s="52">
        <v>0.20999999999999999</v>
      </c>
      <c r="L38" s="53">
        <f>IF(ISNUMBER(K38),ROUND(J38*(K38+1),2),0)</f>
        <v>0</v>
      </c>
      <c r="M38" s="12"/>
      <c r="N38" s="2"/>
      <c r="O38" s="2"/>
      <c r="P38" s="2"/>
      <c r="Q38" s="39">
        <f>IF(ISNUMBER(K38),IF(H38&gt;0,IF(I38&gt;0,J38,0),0),0)</f>
        <v>0</v>
      </c>
      <c r="R38" s="26">
        <f>IF(ISNUMBER(K38)=FALSE,J38,0)</f>
        <v>0</v>
      </c>
    </row>
    <row r="39" ht="12.75">
      <c r="A39" s="9"/>
      <c r="B39" s="54" t="s">
        <v>73</v>
      </c>
      <c r="C39" s="1"/>
      <c r="D39" s="1"/>
      <c r="E39" s="55" t="s">
        <v>334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ht="12.75">
      <c r="A40" s="9"/>
      <c r="B40" s="54" t="s">
        <v>75</v>
      </c>
      <c r="C40" s="1"/>
      <c r="D40" s="1"/>
      <c r="E40" s="55" t="s">
        <v>273</v>
      </c>
      <c r="F40" s="1"/>
      <c r="G40" s="1"/>
      <c r="H40" s="46"/>
      <c r="I40" s="1"/>
      <c r="J40" s="46"/>
      <c r="K40" s="1"/>
      <c r="L40" s="1"/>
      <c r="M40" s="12"/>
      <c r="N40" s="2"/>
      <c r="O40" s="2"/>
      <c r="P40" s="2"/>
      <c r="Q40" s="2"/>
    </row>
    <row r="41" ht="12.75">
      <c r="A41" s="9"/>
      <c r="B41" s="54" t="s">
        <v>77</v>
      </c>
      <c r="C41" s="1"/>
      <c r="D41" s="1"/>
      <c r="E41" s="55" t="s">
        <v>335</v>
      </c>
      <c r="F41" s="1"/>
      <c r="G41" s="1"/>
      <c r="H41" s="46"/>
      <c r="I41" s="1"/>
      <c r="J41" s="46"/>
      <c r="K41" s="1"/>
      <c r="L41" s="1"/>
      <c r="M41" s="12"/>
      <c r="N41" s="2"/>
      <c r="O41" s="2"/>
      <c r="P41" s="2"/>
      <c r="Q41" s="2"/>
    </row>
    <row r="42" thickBot="1" ht="12.75">
      <c r="A42" s="9"/>
      <c r="B42" s="56" t="s">
        <v>79</v>
      </c>
      <c r="C42" s="29"/>
      <c r="D42" s="29"/>
      <c r="E42" s="57" t="s">
        <v>80</v>
      </c>
      <c r="F42" s="29"/>
      <c r="G42" s="29"/>
      <c r="H42" s="58"/>
      <c r="I42" s="29"/>
      <c r="J42" s="58"/>
      <c r="K42" s="29"/>
      <c r="L42" s="29"/>
      <c r="M42" s="12"/>
      <c r="N42" s="2"/>
      <c r="O42" s="2"/>
      <c r="P42" s="2"/>
      <c r="Q42" s="2"/>
    </row>
    <row r="43" thickTop="1" ht="12.75">
      <c r="A43" s="9"/>
      <c r="B43" s="47">
        <v>3</v>
      </c>
      <c r="C43" s="48" t="s">
        <v>336</v>
      </c>
      <c r="D43" s="48" t="s">
        <v>3</v>
      </c>
      <c r="E43" s="48" t="s">
        <v>337</v>
      </c>
      <c r="F43" s="48" t="s">
        <v>3</v>
      </c>
      <c r="G43" s="49" t="s">
        <v>169</v>
      </c>
      <c r="H43" s="59">
        <v>28.899999999999999</v>
      </c>
      <c r="I43" s="33">
        <f>ROUND(0,2)</f>
        <v>0</v>
      </c>
      <c r="J43" s="60">
        <f>ROUND(I43*H43,2)</f>
        <v>0</v>
      </c>
      <c r="K43" s="61">
        <v>0.20999999999999999</v>
      </c>
      <c r="L43" s="62">
        <f>IF(ISNUMBER(K43),ROUND(J43*(K43+1),2),0)</f>
        <v>0</v>
      </c>
      <c r="M43" s="12"/>
      <c r="N43" s="2"/>
      <c r="O43" s="2"/>
      <c r="P43" s="2"/>
      <c r="Q43" s="39">
        <f>IF(ISNUMBER(K43),IF(H43&gt;0,IF(I43&gt;0,J43,0),0),0)</f>
        <v>0</v>
      </c>
      <c r="R43" s="26">
        <f>IF(ISNUMBER(K43)=FALSE,J43,0)</f>
        <v>0</v>
      </c>
    </row>
    <row r="44" ht="12.75">
      <c r="A44" s="9"/>
      <c r="B44" s="54" t="s">
        <v>73</v>
      </c>
      <c r="C44" s="1"/>
      <c r="D44" s="1"/>
      <c r="E44" s="55" t="s">
        <v>338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ht="12.75">
      <c r="A45" s="9"/>
      <c r="B45" s="54" t="s">
        <v>75</v>
      </c>
      <c r="C45" s="1"/>
      <c r="D45" s="1"/>
      <c r="E45" s="55" t="s">
        <v>339</v>
      </c>
      <c r="F45" s="1"/>
      <c r="G45" s="1"/>
      <c r="H45" s="46"/>
      <c r="I45" s="1"/>
      <c r="J45" s="46"/>
      <c r="K45" s="1"/>
      <c r="L45" s="1"/>
      <c r="M45" s="12"/>
      <c r="N45" s="2"/>
      <c r="O45" s="2"/>
      <c r="P45" s="2"/>
      <c r="Q45" s="2"/>
    </row>
    <row r="46" ht="12.75">
      <c r="A46" s="9"/>
      <c r="B46" s="54" t="s">
        <v>77</v>
      </c>
      <c r="C46" s="1"/>
      <c r="D46" s="1"/>
      <c r="E46" s="55" t="s">
        <v>335</v>
      </c>
      <c r="F46" s="1"/>
      <c r="G46" s="1"/>
      <c r="H46" s="46"/>
      <c r="I46" s="1"/>
      <c r="J46" s="46"/>
      <c r="K46" s="1"/>
      <c r="L46" s="1"/>
      <c r="M46" s="12"/>
      <c r="N46" s="2"/>
      <c r="O46" s="2"/>
      <c r="P46" s="2"/>
      <c r="Q46" s="2"/>
    </row>
    <row r="47" thickBot="1" ht="12.75">
      <c r="A47" s="9"/>
      <c r="B47" s="56" t="s">
        <v>79</v>
      </c>
      <c r="C47" s="29"/>
      <c r="D47" s="29"/>
      <c r="E47" s="57" t="s">
        <v>80</v>
      </c>
      <c r="F47" s="29"/>
      <c r="G47" s="29"/>
      <c r="H47" s="58"/>
      <c r="I47" s="29"/>
      <c r="J47" s="58"/>
      <c r="K47" s="29"/>
      <c r="L47" s="29"/>
      <c r="M47" s="12"/>
      <c r="N47" s="2"/>
      <c r="O47" s="2"/>
      <c r="P47" s="2"/>
      <c r="Q47" s="2"/>
    </row>
    <row r="48" thickTop="1" ht="12.75">
      <c r="A48" s="9"/>
      <c r="B48" s="47">
        <v>4</v>
      </c>
      <c r="C48" s="48" t="s">
        <v>340</v>
      </c>
      <c r="D48" s="48" t="s">
        <v>3</v>
      </c>
      <c r="E48" s="48" t="s">
        <v>341</v>
      </c>
      <c r="F48" s="48" t="s">
        <v>3</v>
      </c>
      <c r="G48" s="49" t="s">
        <v>155</v>
      </c>
      <c r="H48" s="59">
        <v>403</v>
      </c>
      <c r="I48" s="33">
        <f>ROUND(0,2)</f>
        <v>0</v>
      </c>
      <c r="J48" s="60">
        <f>ROUND(I48*H48,2)</f>
        <v>0</v>
      </c>
      <c r="K48" s="61">
        <v>0.20999999999999999</v>
      </c>
      <c r="L48" s="62">
        <f>IF(ISNUMBER(K48),ROUND(J48*(K48+1),2),0)</f>
        <v>0</v>
      </c>
      <c r="M48" s="12"/>
      <c r="N48" s="2"/>
      <c r="O48" s="2"/>
      <c r="P48" s="2"/>
      <c r="Q48" s="39">
        <f>IF(ISNUMBER(K48),IF(H48&gt;0,IF(I48&gt;0,J48,0),0),0)</f>
        <v>0</v>
      </c>
      <c r="R48" s="26">
        <f>IF(ISNUMBER(K48)=FALSE,J48,0)</f>
        <v>0</v>
      </c>
    </row>
    <row r="49" ht="12.75">
      <c r="A49" s="9"/>
      <c r="B49" s="54" t="s">
        <v>73</v>
      </c>
      <c r="C49" s="1"/>
      <c r="D49" s="1"/>
      <c r="E49" s="55" t="s">
        <v>342</v>
      </c>
      <c r="F49" s="1"/>
      <c r="G49" s="1"/>
      <c r="H49" s="46"/>
      <c r="I49" s="1"/>
      <c r="J49" s="46"/>
      <c r="K49" s="1"/>
      <c r="L49" s="1"/>
      <c r="M49" s="12"/>
      <c r="N49" s="2"/>
      <c r="O49" s="2"/>
      <c r="P49" s="2"/>
      <c r="Q49" s="2"/>
    </row>
    <row r="50" ht="12.75">
      <c r="A50" s="9"/>
      <c r="B50" s="54" t="s">
        <v>75</v>
      </c>
      <c r="C50" s="1"/>
      <c r="D50" s="1"/>
      <c r="E50" s="55" t="s">
        <v>343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 ht="12.75">
      <c r="A51" s="9"/>
      <c r="B51" s="54" t="s">
        <v>77</v>
      </c>
      <c r="C51" s="1"/>
      <c r="D51" s="1"/>
      <c r="E51" s="55" t="s">
        <v>344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thickBot="1" ht="12.75">
      <c r="A52" s="9"/>
      <c r="B52" s="56" t="s">
        <v>79</v>
      </c>
      <c r="C52" s="29"/>
      <c r="D52" s="29"/>
      <c r="E52" s="57" t="s">
        <v>80</v>
      </c>
      <c r="F52" s="29"/>
      <c r="G52" s="29"/>
      <c r="H52" s="58"/>
      <c r="I52" s="29"/>
      <c r="J52" s="58"/>
      <c r="K52" s="29"/>
      <c r="L52" s="29"/>
      <c r="M52" s="12"/>
      <c r="N52" s="2"/>
      <c r="O52" s="2"/>
      <c r="P52" s="2"/>
      <c r="Q52" s="2"/>
    </row>
    <row r="53" thickTop="1" ht="12.75">
      <c r="A53" s="9"/>
      <c r="B53" s="47">
        <v>5</v>
      </c>
      <c r="C53" s="48" t="s">
        <v>207</v>
      </c>
      <c r="D53" s="48" t="s">
        <v>3</v>
      </c>
      <c r="E53" s="48" t="s">
        <v>208</v>
      </c>
      <c r="F53" s="48" t="s">
        <v>3</v>
      </c>
      <c r="G53" s="49" t="s">
        <v>155</v>
      </c>
      <c r="H53" s="59">
        <v>218</v>
      </c>
      <c r="I53" s="33">
        <f>ROUND(0,2)</f>
        <v>0</v>
      </c>
      <c r="J53" s="60">
        <f>ROUND(I53*H53,2)</f>
        <v>0</v>
      </c>
      <c r="K53" s="61">
        <v>0.20999999999999999</v>
      </c>
      <c r="L53" s="62">
        <f>IF(ISNUMBER(K53),ROUND(J53*(K53+1),2),0)</f>
        <v>0</v>
      </c>
      <c r="M53" s="12"/>
      <c r="N53" s="2"/>
      <c r="O53" s="2"/>
      <c r="P53" s="2"/>
      <c r="Q53" s="39">
        <f>IF(ISNUMBER(K53),IF(H53&gt;0,IF(I53&gt;0,J53,0),0),0)</f>
        <v>0</v>
      </c>
      <c r="R53" s="26">
        <f>IF(ISNUMBER(K53)=FALSE,J53,0)</f>
        <v>0</v>
      </c>
    </row>
    <row r="54" ht="12.75">
      <c r="A54" s="9"/>
      <c r="B54" s="54" t="s">
        <v>73</v>
      </c>
      <c r="C54" s="1"/>
      <c r="D54" s="1"/>
      <c r="E54" s="55" t="s">
        <v>345</v>
      </c>
      <c r="F54" s="1"/>
      <c r="G54" s="1"/>
      <c r="H54" s="46"/>
      <c r="I54" s="1"/>
      <c r="J54" s="46"/>
      <c r="K54" s="1"/>
      <c r="L54" s="1"/>
      <c r="M54" s="12"/>
      <c r="N54" s="2"/>
      <c r="O54" s="2"/>
      <c r="P54" s="2"/>
      <c r="Q54" s="2"/>
    </row>
    <row r="55" ht="12.75">
      <c r="A55" s="9"/>
      <c r="B55" s="54" t="s">
        <v>75</v>
      </c>
      <c r="C55" s="1"/>
      <c r="D55" s="1"/>
      <c r="E55" s="55" t="s">
        <v>346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ht="12.75">
      <c r="A56" s="9"/>
      <c r="B56" s="54" t="s">
        <v>77</v>
      </c>
      <c r="C56" s="1"/>
      <c r="D56" s="1"/>
      <c r="E56" s="55" t="s">
        <v>211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thickBot="1" ht="12.75">
      <c r="A57" s="9"/>
      <c r="B57" s="56" t="s">
        <v>79</v>
      </c>
      <c r="C57" s="29"/>
      <c r="D57" s="29"/>
      <c r="E57" s="57" t="s">
        <v>80</v>
      </c>
      <c r="F57" s="29"/>
      <c r="G57" s="29"/>
      <c r="H57" s="58"/>
      <c r="I57" s="29"/>
      <c r="J57" s="58"/>
      <c r="K57" s="29"/>
      <c r="L57" s="29"/>
      <c r="M57" s="12"/>
      <c r="N57" s="2"/>
      <c r="O57" s="2"/>
      <c r="P57" s="2"/>
      <c r="Q57" s="2"/>
    </row>
    <row r="58" thickTop="1" ht="12.75">
      <c r="A58" s="9"/>
      <c r="B58" s="47">
        <v>6</v>
      </c>
      <c r="C58" s="48" t="s">
        <v>347</v>
      </c>
      <c r="D58" s="48" t="s">
        <v>3</v>
      </c>
      <c r="E58" s="48" t="s">
        <v>348</v>
      </c>
      <c r="F58" s="48" t="s">
        <v>3</v>
      </c>
      <c r="G58" s="49" t="s">
        <v>155</v>
      </c>
      <c r="H58" s="59">
        <v>57</v>
      </c>
      <c r="I58" s="33">
        <f>ROUND(0,2)</f>
        <v>0</v>
      </c>
      <c r="J58" s="60">
        <f>ROUND(I58*H58,2)</f>
        <v>0</v>
      </c>
      <c r="K58" s="61">
        <v>0.20999999999999999</v>
      </c>
      <c r="L58" s="62">
        <f>IF(ISNUMBER(K58),ROUND(J58*(K58+1),2),0)</f>
        <v>0</v>
      </c>
      <c r="M58" s="12"/>
      <c r="N58" s="2"/>
      <c r="O58" s="2"/>
      <c r="P58" s="2"/>
      <c r="Q58" s="39">
        <f>IF(ISNUMBER(K58),IF(H58&gt;0,IF(I58&gt;0,J58,0),0),0)</f>
        <v>0</v>
      </c>
      <c r="R58" s="26">
        <f>IF(ISNUMBER(K58)=FALSE,J58,0)</f>
        <v>0</v>
      </c>
    </row>
    <row r="59" ht="12.75">
      <c r="A59" s="9"/>
      <c r="B59" s="54" t="s">
        <v>73</v>
      </c>
      <c r="C59" s="1"/>
      <c r="D59" s="1"/>
      <c r="E59" s="55" t="s">
        <v>349</v>
      </c>
      <c r="F59" s="1"/>
      <c r="G59" s="1"/>
      <c r="H59" s="46"/>
      <c r="I59" s="1"/>
      <c r="J59" s="46"/>
      <c r="K59" s="1"/>
      <c r="L59" s="1"/>
      <c r="M59" s="12"/>
      <c r="N59" s="2"/>
      <c r="O59" s="2"/>
      <c r="P59" s="2"/>
      <c r="Q59" s="2"/>
    </row>
    <row r="60" ht="12.75">
      <c r="A60" s="9"/>
      <c r="B60" s="54" t="s">
        <v>75</v>
      </c>
      <c r="C60" s="1"/>
      <c r="D60" s="1"/>
      <c r="E60" s="55" t="s">
        <v>350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77</v>
      </c>
      <c r="C61" s="1"/>
      <c r="D61" s="1"/>
      <c r="E61" s="55" t="s">
        <v>351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thickBot="1" ht="12.75">
      <c r="A62" s="9"/>
      <c r="B62" s="56" t="s">
        <v>79</v>
      </c>
      <c r="C62" s="29"/>
      <c r="D62" s="29"/>
      <c r="E62" s="57" t="s">
        <v>80</v>
      </c>
      <c r="F62" s="29"/>
      <c r="G62" s="29"/>
      <c r="H62" s="58"/>
      <c r="I62" s="29"/>
      <c r="J62" s="58"/>
      <c r="K62" s="29"/>
      <c r="L62" s="29"/>
      <c r="M62" s="12"/>
      <c r="N62" s="2"/>
      <c r="O62" s="2"/>
      <c r="P62" s="2"/>
      <c r="Q62" s="2"/>
    </row>
    <row r="63" thickTop="1" thickBot="1" ht="25" customHeight="1">
      <c r="A63" s="9"/>
      <c r="B63" s="1"/>
      <c r="C63" s="63">
        <v>1</v>
      </c>
      <c r="D63" s="1"/>
      <c r="E63" s="63" t="s">
        <v>135</v>
      </c>
      <c r="F63" s="1"/>
      <c r="G63" s="64" t="s">
        <v>127</v>
      </c>
      <c r="H63" s="65">
        <f>J38+J43+J48+J53+J58</f>
        <v>0</v>
      </c>
      <c r="I63" s="64" t="s">
        <v>128</v>
      </c>
      <c r="J63" s="66">
        <f>(L63-H63)</f>
        <v>0</v>
      </c>
      <c r="K63" s="64" t="s">
        <v>129</v>
      </c>
      <c r="L63" s="67">
        <f>L38+L43+L48+L53+L58</f>
        <v>0</v>
      </c>
      <c r="M63" s="12"/>
      <c r="N63" s="2"/>
      <c r="O63" s="2"/>
      <c r="P63" s="2"/>
      <c r="Q63" s="39">
        <f>0+Q38+Q43+Q48+Q53+Q58</f>
        <v>0</v>
      </c>
      <c r="R63" s="26">
        <f>0+R38+R43+R48+R53+R58</f>
        <v>0</v>
      </c>
      <c r="S63" s="68">
        <f>Q63*(1+J63)+R63</f>
        <v>0</v>
      </c>
    </row>
    <row r="64" thickTop="1" thickBot="1" ht="25" customHeight="1">
      <c r="A64" s="9"/>
      <c r="B64" s="69"/>
      <c r="C64" s="69"/>
      <c r="D64" s="69"/>
      <c r="E64" s="69"/>
      <c r="F64" s="69"/>
      <c r="G64" s="70" t="s">
        <v>130</v>
      </c>
      <c r="H64" s="71">
        <f>J38+J43+J48+J53+J58</f>
        <v>0</v>
      </c>
      <c r="I64" s="70" t="s">
        <v>131</v>
      </c>
      <c r="J64" s="72">
        <f>0+J63</f>
        <v>0</v>
      </c>
      <c r="K64" s="70" t="s">
        <v>132</v>
      </c>
      <c r="L64" s="73">
        <f>L38+L43+L48+L53+L58</f>
        <v>0</v>
      </c>
      <c r="M64" s="12"/>
      <c r="N64" s="2"/>
      <c r="O64" s="2"/>
      <c r="P64" s="2"/>
      <c r="Q64" s="2"/>
    </row>
    <row r="65" ht="40" customHeight="1">
      <c r="A65" s="9"/>
      <c r="B65" s="78" t="s">
        <v>218</v>
      </c>
      <c r="C65" s="1"/>
      <c r="D65" s="1"/>
      <c r="E65" s="1"/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47">
        <v>7</v>
      </c>
      <c r="C66" s="48" t="s">
        <v>224</v>
      </c>
      <c r="D66" s="48" t="s">
        <v>3</v>
      </c>
      <c r="E66" s="48" t="s">
        <v>225</v>
      </c>
      <c r="F66" s="48" t="s">
        <v>3</v>
      </c>
      <c r="G66" s="49" t="s">
        <v>155</v>
      </c>
      <c r="H66" s="50">
        <v>14</v>
      </c>
      <c r="I66" s="24">
        <f>ROUND(0,2)</f>
        <v>0</v>
      </c>
      <c r="J66" s="51">
        <f>ROUND(I66*H66,2)</f>
        <v>0</v>
      </c>
      <c r="K66" s="52">
        <v>0.20999999999999999</v>
      </c>
      <c r="L66" s="53">
        <f>IF(ISNUMBER(K66),ROUND(J66*(K66+1),2),0)</f>
        <v>0</v>
      </c>
      <c r="M66" s="12"/>
      <c r="N66" s="2"/>
      <c r="O66" s="2"/>
      <c r="P66" s="2"/>
      <c r="Q66" s="39">
        <f>IF(ISNUMBER(K66),IF(H66&gt;0,IF(I66&gt;0,J66,0),0),0)</f>
        <v>0</v>
      </c>
      <c r="R66" s="26">
        <f>IF(ISNUMBER(K66)=FALSE,J66,0)</f>
        <v>0</v>
      </c>
    </row>
    <row r="67" ht="12.75">
      <c r="A67" s="9"/>
      <c r="B67" s="54" t="s">
        <v>73</v>
      </c>
      <c r="C67" s="1"/>
      <c r="D67" s="1"/>
      <c r="E67" s="55" t="s">
        <v>352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ht="12.75">
      <c r="A68" s="9"/>
      <c r="B68" s="54" t="s">
        <v>75</v>
      </c>
      <c r="C68" s="1"/>
      <c r="D68" s="1"/>
      <c r="E68" s="55" t="s">
        <v>353</v>
      </c>
      <c r="F68" s="1"/>
      <c r="G68" s="1"/>
      <c r="H68" s="46"/>
      <c r="I68" s="1"/>
      <c r="J68" s="46"/>
      <c r="K68" s="1"/>
      <c r="L68" s="1"/>
      <c r="M68" s="12"/>
      <c r="N68" s="2"/>
      <c r="O68" s="2"/>
      <c r="P68" s="2"/>
      <c r="Q68" s="2"/>
    </row>
    <row r="69" ht="12.75">
      <c r="A69" s="9"/>
      <c r="B69" s="54" t="s">
        <v>77</v>
      </c>
      <c r="C69" s="1"/>
      <c r="D69" s="1"/>
      <c r="E69" s="55" t="s">
        <v>228</v>
      </c>
      <c r="F69" s="1"/>
      <c r="G69" s="1"/>
      <c r="H69" s="46"/>
      <c r="I69" s="1"/>
      <c r="J69" s="46"/>
      <c r="K69" s="1"/>
      <c r="L69" s="1"/>
      <c r="M69" s="12"/>
      <c r="N69" s="2"/>
      <c r="O69" s="2"/>
      <c r="P69" s="2"/>
      <c r="Q69" s="2"/>
    </row>
    <row r="70" thickBot="1" ht="12.75">
      <c r="A70" s="9"/>
      <c r="B70" s="56" t="s">
        <v>79</v>
      </c>
      <c r="C70" s="29"/>
      <c r="D70" s="29"/>
      <c r="E70" s="57" t="s">
        <v>80</v>
      </c>
      <c r="F70" s="29"/>
      <c r="G70" s="29"/>
      <c r="H70" s="58"/>
      <c r="I70" s="29"/>
      <c r="J70" s="58"/>
      <c r="K70" s="29"/>
      <c r="L70" s="29"/>
      <c r="M70" s="12"/>
      <c r="N70" s="2"/>
      <c r="O70" s="2"/>
      <c r="P70" s="2"/>
      <c r="Q70" s="2"/>
    </row>
    <row r="71" thickTop="1" thickBot="1" ht="25" customHeight="1">
      <c r="A71" s="9"/>
      <c r="B71" s="1"/>
      <c r="C71" s="63">
        <v>4</v>
      </c>
      <c r="D71" s="1"/>
      <c r="E71" s="63" t="s">
        <v>136</v>
      </c>
      <c r="F71" s="1"/>
      <c r="G71" s="64" t="s">
        <v>127</v>
      </c>
      <c r="H71" s="65">
        <f>0+J66</f>
        <v>0</v>
      </c>
      <c r="I71" s="64" t="s">
        <v>128</v>
      </c>
      <c r="J71" s="66">
        <f>(L71-H71)</f>
        <v>0</v>
      </c>
      <c r="K71" s="64" t="s">
        <v>129</v>
      </c>
      <c r="L71" s="67">
        <f>0+L66</f>
        <v>0</v>
      </c>
      <c r="M71" s="12"/>
      <c r="N71" s="2"/>
      <c r="O71" s="2"/>
      <c r="P71" s="2"/>
      <c r="Q71" s="39">
        <f>0+Q66</f>
        <v>0</v>
      </c>
      <c r="R71" s="26">
        <f>0+R66</f>
        <v>0</v>
      </c>
      <c r="S71" s="68">
        <f>Q71*(1+J71)+R71</f>
        <v>0</v>
      </c>
    </row>
    <row r="72" thickTop="1" thickBot="1" ht="25" customHeight="1">
      <c r="A72" s="9"/>
      <c r="B72" s="69"/>
      <c r="C72" s="69"/>
      <c r="D72" s="69"/>
      <c r="E72" s="69"/>
      <c r="F72" s="69"/>
      <c r="G72" s="70" t="s">
        <v>130</v>
      </c>
      <c r="H72" s="71">
        <f>0+J66</f>
        <v>0</v>
      </c>
      <c r="I72" s="70" t="s">
        <v>131</v>
      </c>
      <c r="J72" s="72">
        <f>0+J71</f>
        <v>0</v>
      </c>
      <c r="K72" s="70" t="s">
        <v>132</v>
      </c>
      <c r="L72" s="73">
        <f>0+L66</f>
        <v>0</v>
      </c>
      <c r="M72" s="12"/>
      <c r="N72" s="2"/>
      <c r="O72" s="2"/>
      <c r="P72" s="2"/>
      <c r="Q72" s="2"/>
    </row>
    <row r="73" ht="40" customHeight="1">
      <c r="A73" s="9"/>
      <c r="B73" s="78" t="s">
        <v>265</v>
      </c>
      <c r="C73" s="1"/>
      <c r="D73" s="1"/>
      <c r="E73" s="1"/>
      <c r="F73" s="1"/>
      <c r="G73" s="1"/>
      <c r="H73" s="46"/>
      <c r="I73" s="1"/>
      <c r="J73" s="46"/>
      <c r="K73" s="1"/>
      <c r="L73" s="1"/>
      <c r="M73" s="12"/>
      <c r="N73" s="2"/>
      <c r="O73" s="2"/>
      <c r="P73" s="2"/>
      <c r="Q73" s="2"/>
    </row>
    <row r="74" ht="12.75">
      <c r="A74" s="9"/>
      <c r="B74" s="47">
        <v>8</v>
      </c>
      <c r="C74" s="48" t="s">
        <v>354</v>
      </c>
      <c r="D74" s="48" t="s">
        <v>3</v>
      </c>
      <c r="E74" s="48" t="s">
        <v>355</v>
      </c>
      <c r="F74" s="48" t="s">
        <v>3</v>
      </c>
      <c r="G74" s="49" t="s">
        <v>169</v>
      </c>
      <c r="H74" s="50">
        <v>104.5</v>
      </c>
      <c r="I74" s="24">
        <f>ROUND(0,2)</f>
        <v>0</v>
      </c>
      <c r="J74" s="51">
        <f>ROUND(I74*H74,2)</f>
        <v>0</v>
      </c>
      <c r="K74" s="52">
        <v>0.20999999999999999</v>
      </c>
      <c r="L74" s="53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 ht="12.75">
      <c r="A75" s="9"/>
      <c r="B75" s="54" t="s">
        <v>73</v>
      </c>
      <c r="C75" s="1"/>
      <c r="D75" s="1"/>
      <c r="E75" s="55" t="s">
        <v>356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75</v>
      </c>
      <c r="C76" s="1"/>
      <c r="D76" s="1"/>
      <c r="E76" s="55" t="s">
        <v>357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77</v>
      </c>
      <c r="C77" s="1"/>
      <c r="D77" s="1"/>
      <c r="E77" s="55" t="s">
        <v>358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 ht="12.75">
      <c r="A78" s="9"/>
      <c r="B78" s="56" t="s">
        <v>79</v>
      </c>
      <c r="C78" s="29"/>
      <c r="D78" s="29"/>
      <c r="E78" s="57" t="s">
        <v>80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 ht="12.75">
      <c r="A79" s="9"/>
      <c r="B79" s="47">
        <v>9</v>
      </c>
      <c r="C79" s="48" t="s">
        <v>359</v>
      </c>
      <c r="D79" s="48" t="s">
        <v>3</v>
      </c>
      <c r="E79" s="48" t="s">
        <v>360</v>
      </c>
      <c r="F79" s="48" t="s">
        <v>3</v>
      </c>
      <c r="G79" s="49" t="s">
        <v>103</v>
      </c>
      <c r="H79" s="59">
        <v>21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 ht="12.75">
      <c r="A80" s="9"/>
      <c r="B80" s="54" t="s">
        <v>73</v>
      </c>
      <c r="C80" s="1"/>
      <c r="D80" s="1"/>
      <c r="E80" s="55" t="s">
        <v>361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75</v>
      </c>
      <c r="C81" s="1"/>
      <c r="D81" s="1"/>
      <c r="E81" s="55" t="s">
        <v>362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77</v>
      </c>
      <c r="C82" s="1"/>
      <c r="D82" s="1"/>
      <c r="E82" s="55" t="s">
        <v>363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 ht="12.75">
      <c r="A83" s="9"/>
      <c r="B83" s="56" t="s">
        <v>79</v>
      </c>
      <c r="C83" s="29"/>
      <c r="D83" s="29"/>
      <c r="E83" s="57" t="s">
        <v>80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 ht="12.75">
      <c r="A84" s="9"/>
      <c r="B84" s="47">
        <v>10</v>
      </c>
      <c r="C84" s="48" t="s">
        <v>364</v>
      </c>
      <c r="D84" s="48" t="s">
        <v>3</v>
      </c>
      <c r="E84" s="48" t="s">
        <v>365</v>
      </c>
      <c r="F84" s="48" t="s">
        <v>3</v>
      </c>
      <c r="G84" s="49" t="s">
        <v>169</v>
      </c>
      <c r="H84" s="59">
        <v>28.899999999999999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 ht="12.75">
      <c r="A85" s="9"/>
      <c r="B85" s="54" t="s">
        <v>73</v>
      </c>
      <c r="C85" s="1"/>
      <c r="D85" s="1"/>
      <c r="E85" s="55" t="s">
        <v>366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75</v>
      </c>
      <c r="C86" s="1"/>
      <c r="D86" s="1"/>
      <c r="E86" s="55" t="s">
        <v>339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ht="12.75">
      <c r="A87" s="9"/>
      <c r="B87" s="54" t="s">
        <v>77</v>
      </c>
      <c r="C87" s="1"/>
      <c r="D87" s="1"/>
      <c r="E87" s="55" t="s">
        <v>367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 ht="12.75">
      <c r="A88" s="9"/>
      <c r="B88" s="56" t="s">
        <v>79</v>
      </c>
      <c r="C88" s="29"/>
      <c r="D88" s="29"/>
      <c r="E88" s="57" t="s">
        <v>80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ht="12.75">
      <c r="A89" s="9"/>
      <c r="B89" s="47">
        <v>11</v>
      </c>
      <c r="C89" s="48" t="s">
        <v>368</v>
      </c>
      <c r="D89" s="48" t="s">
        <v>3</v>
      </c>
      <c r="E89" s="48" t="s">
        <v>369</v>
      </c>
      <c r="F89" s="48" t="s">
        <v>3</v>
      </c>
      <c r="G89" s="49" t="s">
        <v>103</v>
      </c>
      <c r="H89" s="59">
        <v>8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 ht="12.75">
      <c r="A90" s="9"/>
      <c r="B90" s="54" t="s">
        <v>73</v>
      </c>
      <c r="C90" s="1"/>
      <c r="D90" s="1"/>
      <c r="E90" s="55" t="s">
        <v>370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75</v>
      </c>
      <c r="C91" s="1"/>
      <c r="D91" s="1"/>
      <c r="E91" s="55" t="s">
        <v>327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ht="12.75">
      <c r="A92" s="9"/>
      <c r="B92" s="54" t="s">
        <v>77</v>
      </c>
      <c r="C92" s="1"/>
      <c r="D92" s="1"/>
      <c r="E92" s="55" t="s">
        <v>371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 ht="12.75">
      <c r="A93" s="9"/>
      <c r="B93" s="56" t="s">
        <v>79</v>
      </c>
      <c r="C93" s="29"/>
      <c r="D93" s="29"/>
      <c r="E93" s="57" t="s">
        <v>80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thickBot="1" ht="25" customHeight="1">
      <c r="A94" s="9"/>
      <c r="B94" s="1"/>
      <c r="C94" s="63">
        <v>8</v>
      </c>
      <c r="D94" s="1"/>
      <c r="E94" s="63" t="s">
        <v>138</v>
      </c>
      <c r="F94" s="1"/>
      <c r="G94" s="64" t="s">
        <v>127</v>
      </c>
      <c r="H94" s="65">
        <f>J74+J79+J84+J89</f>
        <v>0</v>
      </c>
      <c r="I94" s="64" t="s">
        <v>128</v>
      </c>
      <c r="J94" s="66">
        <f>(L94-H94)</f>
        <v>0</v>
      </c>
      <c r="K94" s="64" t="s">
        <v>129</v>
      </c>
      <c r="L94" s="67">
        <f>L74+L79+L84+L89</f>
        <v>0</v>
      </c>
      <c r="M94" s="12"/>
      <c r="N94" s="2"/>
      <c r="O94" s="2"/>
      <c r="P94" s="2"/>
      <c r="Q94" s="39">
        <f>0+Q74+Q79+Q84+Q89</f>
        <v>0</v>
      </c>
      <c r="R94" s="26">
        <f>0+R74+R79+R84+R89</f>
        <v>0</v>
      </c>
      <c r="S94" s="68">
        <f>Q94*(1+J94)+R94</f>
        <v>0</v>
      </c>
    </row>
    <row r="95" thickTop="1" thickBot="1" ht="25" customHeight="1">
      <c r="A95" s="9"/>
      <c r="B95" s="69"/>
      <c r="C95" s="69"/>
      <c r="D95" s="69"/>
      <c r="E95" s="69"/>
      <c r="F95" s="69"/>
      <c r="G95" s="70" t="s">
        <v>130</v>
      </c>
      <c r="H95" s="71">
        <f>J74+J79+J84+J89</f>
        <v>0</v>
      </c>
      <c r="I95" s="70" t="s">
        <v>131</v>
      </c>
      <c r="J95" s="72">
        <f>0+J94</f>
        <v>0</v>
      </c>
      <c r="K95" s="70" t="s">
        <v>132</v>
      </c>
      <c r="L95" s="73">
        <f>L74+L79+L84+L89</f>
        <v>0</v>
      </c>
      <c r="M95" s="12"/>
      <c r="N95" s="2"/>
      <c r="O95" s="2"/>
      <c r="P95" s="2"/>
      <c r="Q95" s="2"/>
    </row>
    <row r="96" ht="40" customHeight="1">
      <c r="A96" s="9"/>
      <c r="B96" s="78" t="s">
        <v>279</v>
      </c>
      <c r="C96" s="1"/>
      <c r="D96" s="1"/>
      <c r="E96" s="1"/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ht="12.75">
      <c r="A97" s="9"/>
      <c r="B97" s="47">
        <v>12</v>
      </c>
      <c r="C97" s="48" t="s">
        <v>372</v>
      </c>
      <c r="D97" s="48" t="s">
        <v>3</v>
      </c>
      <c r="E97" s="48" t="s">
        <v>373</v>
      </c>
      <c r="F97" s="48" t="s">
        <v>3</v>
      </c>
      <c r="G97" s="49" t="s">
        <v>169</v>
      </c>
      <c r="H97" s="50">
        <v>38</v>
      </c>
      <c r="I97" s="24">
        <f>ROUND(0,2)</f>
        <v>0</v>
      </c>
      <c r="J97" s="51">
        <f>ROUND(I97*H97,2)</f>
        <v>0</v>
      </c>
      <c r="K97" s="52">
        <v>0.20999999999999999</v>
      </c>
      <c r="L97" s="53">
        <f>IF(ISNUMBER(K97),ROUND(J97*(K97+1),2),0)</f>
        <v>0</v>
      </c>
      <c r="M97" s="12"/>
      <c r="N97" s="2"/>
      <c r="O97" s="2"/>
      <c r="P97" s="2"/>
      <c r="Q97" s="39">
        <f>IF(ISNUMBER(K97),IF(H97&gt;0,IF(I97&gt;0,J97,0),0),0)</f>
        <v>0</v>
      </c>
      <c r="R97" s="26">
        <f>IF(ISNUMBER(K97)=FALSE,J97,0)</f>
        <v>0</v>
      </c>
    </row>
    <row r="98" ht="12.75">
      <c r="A98" s="9"/>
      <c r="B98" s="54" t="s">
        <v>73</v>
      </c>
      <c r="C98" s="1"/>
      <c r="D98" s="1"/>
      <c r="E98" s="55" t="s">
        <v>374</v>
      </c>
      <c r="F98" s="1"/>
      <c r="G98" s="1"/>
      <c r="H98" s="46"/>
      <c r="I98" s="1"/>
      <c r="J98" s="46"/>
      <c r="K98" s="1"/>
      <c r="L98" s="1"/>
      <c r="M98" s="12"/>
      <c r="N98" s="2"/>
      <c r="O98" s="2"/>
      <c r="P98" s="2"/>
      <c r="Q98" s="2"/>
    </row>
    <row r="99" ht="12.75">
      <c r="A99" s="9"/>
      <c r="B99" s="54" t="s">
        <v>75</v>
      </c>
      <c r="C99" s="1"/>
      <c r="D99" s="1"/>
      <c r="E99" s="55" t="s">
        <v>375</v>
      </c>
      <c r="F99" s="1"/>
      <c r="G99" s="1"/>
      <c r="H99" s="46"/>
      <c r="I99" s="1"/>
      <c r="J99" s="46"/>
      <c r="K99" s="1"/>
      <c r="L99" s="1"/>
      <c r="M99" s="12"/>
      <c r="N99" s="2"/>
      <c r="O99" s="2"/>
      <c r="P99" s="2"/>
      <c r="Q99" s="2"/>
    </row>
    <row r="100" ht="12.75">
      <c r="A100" s="9"/>
      <c r="B100" s="54" t="s">
        <v>77</v>
      </c>
      <c r="C100" s="1"/>
      <c r="D100" s="1"/>
      <c r="E100" s="55" t="s">
        <v>376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thickBot="1" ht="12.75">
      <c r="A101" s="9"/>
      <c r="B101" s="56" t="s">
        <v>79</v>
      </c>
      <c r="C101" s="29"/>
      <c r="D101" s="29"/>
      <c r="E101" s="57" t="s">
        <v>80</v>
      </c>
      <c r="F101" s="29"/>
      <c r="G101" s="29"/>
      <c r="H101" s="58"/>
      <c r="I101" s="29"/>
      <c r="J101" s="58"/>
      <c r="K101" s="29"/>
      <c r="L101" s="29"/>
      <c r="M101" s="12"/>
      <c r="N101" s="2"/>
      <c r="O101" s="2"/>
      <c r="P101" s="2"/>
      <c r="Q101" s="2"/>
    </row>
    <row r="102" thickTop="1" thickBot="1" ht="25" customHeight="1">
      <c r="A102" s="9"/>
      <c r="B102" s="1"/>
      <c r="C102" s="63">
        <v>9</v>
      </c>
      <c r="D102" s="1"/>
      <c r="E102" s="63" t="s">
        <v>139</v>
      </c>
      <c r="F102" s="1"/>
      <c r="G102" s="64" t="s">
        <v>127</v>
      </c>
      <c r="H102" s="65">
        <f>0+J97</f>
        <v>0</v>
      </c>
      <c r="I102" s="64" t="s">
        <v>128</v>
      </c>
      <c r="J102" s="66">
        <f>(L102-H102)</f>
        <v>0</v>
      </c>
      <c r="K102" s="64" t="s">
        <v>129</v>
      </c>
      <c r="L102" s="67">
        <f>0+L97</f>
        <v>0</v>
      </c>
      <c r="M102" s="12"/>
      <c r="N102" s="2"/>
      <c r="O102" s="2"/>
      <c r="P102" s="2"/>
      <c r="Q102" s="39">
        <f>0+Q97</f>
        <v>0</v>
      </c>
      <c r="R102" s="26">
        <f>0+R97</f>
        <v>0</v>
      </c>
      <c r="S102" s="68">
        <f>Q102*(1+J102)+R102</f>
        <v>0</v>
      </c>
    </row>
    <row r="103" thickTop="1" thickBot="1" ht="25" customHeight="1">
      <c r="A103" s="9"/>
      <c r="B103" s="69"/>
      <c r="C103" s="69"/>
      <c r="D103" s="69"/>
      <c r="E103" s="69"/>
      <c r="F103" s="69"/>
      <c r="G103" s="70" t="s">
        <v>130</v>
      </c>
      <c r="H103" s="71">
        <f>0+J97</f>
        <v>0</v>
      </c>
      <c r="I103" s="70" t="s">
        <v>131</v>
      </c>
      <c r="J103" s="72">
        <f>0+J102</f>
        <v>0</v>
      </c>
      <c r="K103" s="70" t="s">
        <v>132</v>
      </c>
      <c r="L103" s="73">
        <f>0+L97</f>
        <v>0</v>
      </c>
      <c r="M103" s="12"/>
      <c r="N103" s="2"/>
      <c r="O103" s="2"/>
      <c r="P103" s="2"/>
      <c r="Q103" s="2"/>
    </row>
    <row r="104" ht="12.75">
      <c r="A104" s="13"/>
      <c r="B104" s="4"/>
      <c r="C104" s="4"/>
      <c r="D104" s="4"/>
      <c r="E104" s="4"/>
      <c r="F104" s="4"/>
      <c r="G104" s="4"/>
      <c r="H104" s="74"/>
      <c r="I104" s="4"/>
      <c r="J104" s="74"/>
      <c r="K104" s="4"/>
      <c r="L104" s="4"/>
      <c r="M104" s="14"/>
      <c r="N104" s="2"/>
      <c r="O104" s="2"/>
      <c r="P104" s="2"/>
      <c r="Q104" s="2"/>
    </row>
    <row r="105" ht="12.7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  <c r="O105" s="2"/>
      <c r="P105" s="2"/>
      <c r="Q105" s="2"/>
    </row>
  </sheetData>
  <mergeCells count="71">
    <mergeCell ref="B37:L37"/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4:D54"/>
    <mergeCell ref="B55:D55"/>
    <mergeCell ref="B56:D56"/>
    <mergeCell ref="B57:D57"/>
    <mergeCell ref="B59:D59"/>
    <mergeCell ref="B60:D60"/>
    <mergeCell ref="B61:D61"/>
    <mergeCell ref="B62:D62"/>
    <mergeCell ref="B65:L65"/>
    <mergeCell ref="B67:D67"/>
    <mergeCell ref="B68:D68"/>
    <mergeCell ref="B69:D69"/>
    <mergeCell ref="B70:D70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73:L73"/>
    <mergeCell ref="B98:D98"/>
    <mergeCell ref="B99:D99"/>
    <mergeCell ref="B100:D100"/>
    <mergeCell ref="B101:D101"/>
    <mergeCell ref="B96:L96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6:C27"/>
    <mergeCell ref="B29:L29"/>
    <mergeCell ref="B31:D31"/>
    <mergeCell ref="B32:D32"/>
    <mergeCell ref="B33:D33"/>
    <mergeCell ref="B34:D34"/>
    <mergeCell ref="B23:D23"/>
    <mergeCell ref="B24:D24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Odvodnění komunikace&amp;R&amp;P/&amp;N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část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377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II/217 Modernizace silnice Mokřiny - Aš&amp;R&amp;P/&amp;N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378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úsek 1: II/217 Nebesa - Mokřiny&amp;R&amp;P/&amp;N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f>H47+H120+H128+H176+H184+H217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379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f>L47+L120+L128+L176+L184+L217</f>
        <v>0</v>
      </c>
      <c r="K11" s="1"/>
      <c r="L11" s="1"/>
      <c r="M11" s="12"/>
      <c r="N11" s="2"/>
      <c r="O11" s="2"/>
      <c r="P11" s="2"/>
      <c r="Q11" s="39">
        <f>IF(SUM(K20:K25)&gt;0,ROUND(SUM(S20:S25)/SUM(K20:K25)-1,8),0)</f>
        <v>0</v>
      </c>
      <c r="R11" s="26">
        <f>AVERAGE(J46,J119,J127,J175,J183,J216)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9"/>
      <c r="B20" s="42">
        <v>0</v>
      </c>
      <c r="C20" s="1"/>
      <c r="D20" s="1"/>
      <c r="E20" s="43" t="s">
        <v>60</v>
      </c>
      <c r="F20" s="1"/>
      <c r="G20" s="1"/>
      <c r="H20" s="1"/>
      <c r="I20" s="1"/>
      <c r="J20" s="1"/>
      <c r="K20" s="44">
        <f>H47</f>
        <v>0</v>
      </c>
      <c r="L20" s="44">
        <f>L47</f>
        <v>0</v>
      </c>
      <c r="M20" s="12"/>
      <c r="N20" s="2"/>
      <c r="O20" s="2"/>
      <c r="P20" s="2"/>
      <c r="Q20" s="2"/>
      <c r="S20" s="26">
        <f>S46</f>
        <v>0</v>
      </c>
    </row>
    <row r="21" ht="12.75">
      <c r="A21" s="9"/>
      <c r="B21" s="42">
        <v>1</v>
      </c>
      <c r="C21" s="1"/>
      <c r="D21" s="1"/>
      <c r="E21" s="43" t="s">
        <v>135</v>
      </c>
      <c r="F21" s="1"/>
      <c r="G21" s="1"/>
      <c r="H21" s="1"/>
      <c r="I21" s="1"/>
      <c r="J21" s="1"/>
      <c r="K21" s="44">
        <f>H120</f>
        <v>0</v>
      </c>
      <c r="L21" s="44">
        <f>L120</f>
        <v>0</v>
      </c>
      <c r="M21" s="12"/>
      <c r="N21" s="2"/>
      <c r="O21" s="2"/>
      <c r="P21" s="2"/>
      <c r="Q21" s="2"/>
      <c r="S21" s="26">
        <f>S119</f>
        <v>0</v>
      </c>
    </row>
    <row r="22" ht="12.75">
      <c r="A22" s="9"/>
      <c r="B22" s="42">
        <v>2</v>
      </c>
      <c r="C22" s="1"/>
      <c r="D22" s="1"/>
      <c r="E22" s="43" t="s">
        <v>380</v>
      </c>
      <c r="F22" s="1"/>
      <c r="G22" s="1"/>
      <c r="H22" s="1"/>
      <c r="I22" s="1"/>
      <c r="J22" s="1"/>
      <c r="K22" s="44">
        <f>H128</f>
        <v>0</v>
      </c>
      <c r="L22" s="44">
        <f>L128</f>
        <v>0</v>
      </c>
      <c r="M22" s="12"/>
      <c r="N22" s="2"/>
      <c r="O22" s="2"/>
      <c r="P22" s="2"/>
      <c r="Q22" s="2"/>
      <c r="S22" s="26">
        <f>S127</f>
        <v>0</v>
      </c>
    </row>
    <row r="23" ht="12.75">
      <c r="A23" s="9"/>
      <c r="B23" s="42">
        <v>5</v>
      </c>
      <c r="C23" s="1"/>
      <c r="D23" s="1"/>
      <c r="E23" s="43" t="s">
        <v>137</v>
      </c>
      <c r="F23" s="1"/>
      <c r="G23" s="1"/>
      <c r="H23" s="1"/>
      <c r="I23" s="1"/>
      <c r="J23" s="1"/>
      <c r="K23" s="44">
        <f>H176</f>
        <v>0</v>
      </c>
      <c r="L23" s="44">
        <f>L176</f>
        <v>0</v>
      </c>
      <c r="M23" s="12"/>
      <c r="N23" s="2"/>
      <c r="O23" s="2"/>
      <c r="P23" s="2"/>
      <c r="Q23" s="2"/>
      <c r="S23" s="26">
        <f>S175</f>
        <v>0</v>
      </c>
    </row>
    <row r="24" ht="12.75">
      <c r="A24" s="9"/>
      <c r="B24" s="42">
        <v>8</v>
      </c>
      <c r="C24" s="1"/>
      <c r="D24" s="1"/>
      <c r="E24" s="43" t="s">
        <v>138</v>
      </c>
      <c r="F24" s="1"/>
      <c r="G24" s="1"/>
      <c r="H24" s="1"/>
      <c r="I24" s="1"/>
      <c r="J24" s="1"/>
      <c r="K24" s="44">
        <f>H184</f>
        <v>0</v>
      </c>
      <c r="L24" s="44">
        <f>L184</f>
        <v>0</v>
      </c>
      <c r="M24" s="12"/>
      <c r="N24" s="2"/>
      <c r="O24" s="2"/>
      <c r="P24" s="2"/>
      <c r="Q24" s="2"/>
      <c r="S24" s="26">
        <f>S183</f>
        <v>0</v>
      </c>
    </row>
    <row r="25" ht="12.75">
      <c r="A25" s="9"/>
      <c r="B25" s="42">
        <v>9</v>
      </c>
      <c r="C25" s="1"/>
      <c r="D25" s="1"/>
      <c r="E25" s="43" t="s">
        <v>139</v>
      </c>
      <c r="F25" s="1"/>
      <c r="G25" s="1"/>
      <c r="H25" s="1"/>
      <c r="I25" s="1"/>
      <c r="J25" s="1"/>
      <c r="K25" s="44">
        <f>H217</f>
        <v>0</v>
      </c>
      <c r="L25" s="44">
        <f>L217</f>
        <v>0</v>
      </c>
      <c r="M25" s="75"/>
      <c r="N25" s="2"/>
      <c r="O25" s="2"/>
      <c r="P25" s="2"/>
      <c r="Q25" s="2"/>
      <c r="S25" s="26">
        <f>S216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6"/>
      <c r="N26" s="2"/>
      <c r="O26" s="2"/>
      <c r="P26" s="2"/>
      <c r="Q26" s="2"/>
    </row>
    <row r="27" ht="14" customHeight="1">
      <c r="A27" s="4"/>
      <c r="B27" s="34" t="s">
        <v>61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7"/>
      <c r="N28" s="2"/>
      <c r="O28" s="2"/>
      <c r="P28" s="2"/>
      <c r="Q28" s="2"/>
    </row>
    <row r="29" ht="18" customHeight="1">
      <c r="A29" s="9"/>
      <c r="B29" s="40" t="s">
        <v>62</v>
      </c>
      <c r="C29" s="40" t="s">
        <v>58</v>
      </c>
      <c r="D29" s="40" t="s">
        <v>63</v>
      </c>
      <c r="E29" s="40" t="s">
        <v>59</v>
      </c>
      <c r="F29" s="40" t="s">
        <v>64</v>
      </c>
      <c r="G29" s="41" t="s">
        <v>65</v>
      </c>
      <c r="H29" s="22" t="s">
        <v>66</v>
      </c>
      <c r="I29" s="22" t="s">
        <v>67</v>
      </c>
      <c r="J29" s="22" t="s">
        <v>16</v>
      </c>
      <c r="K29" s="41" t="s">
        <v>68</v>
      </c>
      <c r="L29" s="22" t="s">
        <v>17</v>
      </c>
      <c r="M29" s="75"/>
      <c r="N29" s="2"/>
      <c r="O29" s="2"/>
      <c r="P29" s="2"/>
      <c r="Q29" s="2"/>
    </row>
    <row r="30" ht="40" customHeight="1">
      <c r="A30" s="9"/>
      <c r="B30" s="45" t="s">
        <v>69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2"/>
      <c r="N30" s="2"/>
      <c r="O30" s="2"/>
      <c r="P30" s="2"/>
      <c r="Q30" s="2"/>
    </row>
    <row r="31" ht="12.75">
      <c r="A31" s="9"/>
      <c r="B31" s="47">
        <v>1</v>
      </c>
      <c r="C31" s="48" t="s">
        <v>140</v>
      </c>
      <c r="D31" s="48" t="s">
        <v>3</v>
      </c>
      <c r="E31" s="48" t="s">
        <v>141</v>
      </c>
      <c r="F31" s="48" t="s">
        <v>3</v>
      </c>
      <c r="G31" s="49" t="s">
        <v>142</v>
      </c>
      <c r="H31" s="50">
        <v>10702.48</v>
      </c>
      <c r="I31" s="24">
        <f>ROUND(0,2)</f>
        <v>0</v>
      </c>
      <c r="J31" s="51">
        <f>ROUND(I31*H31,2)</f>
        <v>0</v>
      </c>
      <c r="K31" s="52">
        <v>0.20999999999999999</v>
      </c>
      <c r="L31" s="53">
        <f>IF(ISNUMBER(K31),ROUND(J31*(K31+1),2),0)</f>
        <v>0</v>
      </c>
      <c r="M31" s="12"/>
      <c r="N31" s="2"/>
      <c r="O31" s="2"/>
      <c r="P31" s="2"/>
      <c r="Q31" s="39">
        <f>IF(ISNUMBER(K31),IF(H31&gt;0,IF(I31&gt;0,J31,0),0),0)</f>
        <v>0</v>
      </c>
      <c r="R31" s="26">
        <f>IF(ISNUMBER(K31)=FALSE,J31,0)</f>
        <v>0</v>
      </c>
    </row>
    <row r="32" ht="12.75">
      <c r="A32" s="9"/>
      <c r="B32" s="54" t="s">
        <v>73</v>
      </c>
      <c r="C32" s="1"/>
      <c r="D32" s="1"/>
      <c r="E32" s="55" t="s">
        <v>381</v>
      </c>
      <c r="F32" s="1"/>
      <c r="G32" s="1"/>
      <c r="H32" s="46"/>
      <c r="I32" s="1"/>
      <c r="J32" s="46"/>
      <c r="K32" s="1"/>
      <c r="L32" s="1"/>
      <c r="M32" s="12"/>
      <c r="N32" s="2"/>
      <c r="O32" s="2"/>
      <c r="P32" s="2"/>
      <c r="Q32" s="2"/>
    </row>
    <row r="33" ht="12.75">
      <c r="A33" s="9"/>
      <c r="B33" s="54" t="s">
        <v>75</v>
      </c>
      <c r="C33" s="1"/>
      <c r="D33" s="1"/>
      <c r="E33" s="55" t="s">
        <v>382</v>
      </c>
      <c r="F33" s="1"/>
      <c r="G33" s="1"/>
      <c r="H33" s="46"/>
      <c r="I33" s="1"/>
      <c r="J33" s="46"/>
      <c r="K33" s="1"/>
      <c r="L33" s="1"/>
      <c r="M33" s="12"/>
      <c r="N33" s="2"/>
      <c r="O33" s="2"/>
      <c r="P33" s="2"/>
      <c r="Q33" s="2"/>
    </row>
    <row r="34" ht="12.75">
      <c r="A34" s="9"/>
      <c r="B34" s="54" t="s">
        <v>77</v>
      </c>
      <c r="C34" s="1"/>
      <c r="D34" s="1"/>
      <c r="E34" s="55" t="s">
        <v>145</v>
      </c>
      <c r="F34" s="1"/>
      <c r="G34" s="1"/>
      <c r="H34" s="46"/>
      <c r="I34" s="1"/>
      <c r="J34" s="46"/>
      <c r="K34" s="1"/>
      <c r="L34" s="1"/>
      <c r="M34" s="12"/>
      <c r="N34" s="2"/>
      <c r="O34" s="2"/>
      <c r="P34" s="2"/>
      <c r="Q34" s="2"/>
    </row>
    <row r="35" thickBot="1" ht="12.75">
      <c r="A35" s="9"/>
      <c r="B35" s="56" t="s">
        <v>79</v>
      </c>
      <c r="C35" s="29"/>
      <c r="D35" s="29"/>
      <c r="E35" s="57" t="s">
        <v>80</v>
      </c>
      <c r="F35" s="29"/>
      <c r="G35" s="29"/>
      <c r="H35" s="58"/>
      <c r="I35" s="29"/>
      <c r="J35" s="58"/>
      <c r="K35" s="29"/>
      <c r="L35" s="29"/>
      <c r="M35" s="12"/>
      <c r="N35" s="2"/>
      <c r="O35" s="2"/>
      <c r="P35" s="2"/>
      <c r="Q35" s="2"/>
    </row>
    <row r="36" thickTop="1" ht="12.75">
      <c r="A36" s="9"/>
      <c r="B36" s="47">
        <v>2</v>
      </c>
      <c r="C36" s="48" t="s">
        <v>140</v>
      </c>
      <c r="D36" s="48">
        <v>1</v>
      </c>
      <c r="E36" s="48" t="s">
        <v>141</v>
      </c>
      <c r="F36" s="48" t="s">
        <v>3</v>
      </c>
      <c r="G36" s="49" t="s">
        <v>142</v>
      </c>
      <c r="H36" s="59">
        <v>314.66699999999997</v>
      </c>
      <c r="I36" s="33">
        <f>ROUND(0,2)</f>
        <v>0</v>
      </c>
      <c r="J36" s="60">
        <f>ROUND(I36*H36,2)</f>
        <v>0</v>
      </c>
      <c r="K36" s="61">
        <v>0.20999999999999999</v>
      </c>
      <c r="L36" s="62">
        <f>IF(ISNUMBER(K36),ROUND(J36*(K36+1),2),0)</f>
        <v>0</v>
      </c>
      <c r="M36" s="12"/>
      <c r="N36" s="2"/>
      <c r="O36" s="2"/>
      <c r="P36" s="2"/>
      <c r="Q36" s="39">
        <f>IF(ISNUMBER(K36),IF(H36&gt;0,IF(I36&gt;0,J36,0),0),0)</f>
        <v>0</v>
      </c>
      <c r="R36" s="26">
        <f>IF(ISNUMBER(K36)=FALSE,J36,0)</f>
        <v>0</v>
      </c>
    </row>
    <row r="37" ht="12.75">
      <c r="A37" s="9"/>
      <c r="B37" s="54" t="s">
        <v>73</v>
      </c>
      <c r="C37" s="1"/>
      <c r="D37" s="1"/>
      <c r="E37" s="55" t="s">
        <v>383</v>
      </c>
      <c r="F37" s="1"/>
      <c r="G37" s="1"/>
      <c r="H37" s="46"/>
      <c r="I37" s="1"/>
      <c r="J37" s="46"/>
      <c r="K37" s="1"/>
      <c r="L37" s="1"/>
      <c r="M37" s="12"/>
      <c r="N37" s="2"/>
      <c r="O37" s="2"/>
      <c r="P37" s="2"/>
      <c r="Q37" s="2"/>
    </row>
    <row r="38" ht="12.75">
      <c r="A38" s="9"/>
      <c r="B38" s="54" t="s">
        <v>75</v>
      </c>
      <c r="C38" s="1"/>
      <c r="D38" s="1"/>
      <c r="E38" s="55" t="s">
        <v>384</v>
      </c>
      <c r="F38" s="1"/>
      <c r="G38" s="1"/>
      <c r="H38" s="46"/>
      <c r="I38" s="1"/>
      <c r="J38" s="46"/>
      <c r="K38" s="1"/>
      <c r="L38" s="1"/>
      <c r="M38" s="12"/>
      <c r="N38" s="2"/>
      <c r="O38" s="2"/>
      <c r="P38" s="2"/>
      <c r="Q38" s="2"/>
    </row>
    <row r="39" ht="12.75">
      <c r="A39" s="9"/>
      <c r="B39" s="54" t="s">
        <v>77</v>
      </c>
      <c r="C39" s="1"/>
      <c r="D39" s="1"/>
      <c r="E39" s="55" t="s">
        <v>145</v>
      </c>
      <c r="F39" s="1"/>
      <c r="G39" s="1"/>
      <c r="H39" s="46"/>
      <c r="I39" s="1"/>
      <c r="J39" s="46"/>
      <c r="K39" s="1"/>
      <c r="L39" s="1"/>
      <c r="M39" s="12"/>
      <c r="N39" s="2"/>
      <c r="O39" s="2"/>
      <c r="P39" s="2"/>
      <c r="Q39" s="2"/>
    </row>
    <row r="40" thickBot="1" ht="12.75">
      <c r="A40" s="9"/>
      <c r="B40" s="56" t="s">
        <v>79</v>
      </c>
      <c r="C40" s="29"/>
      <c r="D40" s="29"/>
      <c r="E40" s="57" t="s">
        <v>80</v>
      </c>
      <c r="F40" s="29"/>
      <c r="G40" s="29"/>
      <c r="H40" s="58"/>
      <c r="I40" s="29"/>
      <c r="J40" s="58"/>
      <c r="K40" s="29"/>
      <c r="L40" s="29"/>
      <c r="M40" s="12"/>
      <c r="N40" s="2"/>
      <c r="O40" s="2"/>
      <c r="P40" s="2"/>
      <c r="Q40" s="2"/>
    </row>
    <row r="41" thickTop="1" ht="12.75">
      <c r="A41" s="9"/>
      <c r="B41" s="47">
        <v>3</v>
      </c>
      <c r="C41" s="48" t="s">
        <v>140</v>
      </c>
      <c r="D41" s="48">
        <v>2</v>
      </c>
      <c r="E41" s="48" t="s">
        <v>141</v>
      </c>
      <c r="F41" s="48" t="s">
        <v>3</v>
      </c>
      <c r="G41" s="49" t="s">
        <v>142</v>
      </c>
      <c r="H41" s="59">
        <v>1759.7950000000001</v>
      </c>
      <c r="I41" s="33">
        <f>ROUND(0,2)</f>
        <v>0</v>
      </c>
      <c r="J41" s="60">
        <f>ROUND(I41*H41,2)</f>
        <v>0</v>
      </c>
      <c r="K41" s="61">
        <v>0.20999999999999999</v>
      </c>
      <c r="L41" s="62">
        <f>IF(ISNUMBER(K41),ROUND(J41*(K41+1),2),0)</f>
        <v>0</v>
      </c>
      <c r="M41" s="12"/>
      <c r="N41" s="2"/>
      <c r="O41" s="2"/>
      <c r="P41" s="2"/>
      <c r="Q41" s="39">
        <f>IF(ISNUMBER(K41),IF(H41&gt;0,IF(I41&gt;0,J41,0),0),0)</f>
        <v>0</v>
      </c>
      <c r="R41" s="26">
        <f>IF(ISNUMBER(K41)=FALSE,J41,0)</f>
        <v>0</v>
      </c>
    </row>
    <row r="42" ht="12.75">
      <c r="A42" s="9"/>
      <c r="B42" s="54" t="s">
        <v>73</v>
      </c>
      <c r="C42" s="1"/>
      <c r="D42" s="1"/>
      <c r="E42" s="55" t="s">
        <v>146</v>
      </c>
      <c r="F42" s="1"/>
      <c r="G42" s="1"/>
      <c r="H42" s="46"/>
      <c r="I42" s="1"/>
      <c r="J42" s="46"/>
      <c r="K42" s="1"/>
      <c r="L42" s="1"/>
      <c r="M42" s="12"/>
      <c r="N42" s="2"/>
      <c r="O42" s="2"/>
      <c r="P42" s="2"/>
      <c r="Q42" s="2"/>
    </row>
    <row r="43" ht="12.75">
      <c r="A43" s="9"/>
      <c r="B43" s="54" t="s">
        <v>75</v>
      </c>
      <c r="C43" s="1"/>
      <c r="D43" s="1"/>
      <c r="E43" s="55" t="s">
        <v>385</v>
      </c>
      <c r="F43" s="1"/>
      <c r="G43" s="1"/>
      <c r="H43" s="46"/>
      <c r="I43" s="1"/>
      <c r="J43" s="46"/>
      <c r="K43" s="1"/>
      <c r="L43" s="1"/>
      <c r="M43" s="12"/>
      <c r="N43" s="2"/>
      <c r="O43" s="2"/>
      <c r="P43" s="2"/>
      <c r="Q43" s="2"/>
    </row>
    <row r="44" ht="12.75">
      <c r="A44" s="9"/>
      <c r="B44" s="54" t="s">
        <v>77</v>
      </c>
      <c r="C44" s="1"/>
      <c r="D44" s="1"/>
      <c r="E44" s="55" t="s">
        <v>145</v>
      </c>
      <c r="F44" s="1"/>
      <c r="G44" s="1"/>
      <c r="H44" s="46"/>
      <c r="I44" s="1"/>
      <c r="J44" s="46"/>
      <c r="K44" s="1"/>
      <c r="L44" s="1"/>
      <c r="M44" s="12"/>
      <c r="N44" s="2"/>
      <c r="O44" s="2"/>
      <c r="P44" s="2"/>
      <c r="Q44" s="2"/>
    </row>
    <row r="45" thickBot="1" ht="12.75">
      <c r="A45" s="9"/>
      <c r="B45" s="56" t="s">
        <v>79</v>
      </c>
      <c r="C45" s="29"/>
      <c r="D45" s="29"/>
      <c r="E45" s="57" t="s">
        <v>80</v>
      </c>
      <c r="F45" s="29"/>
      <c r="G45" s="29"/>
      <c r="H45" s="58"/>
      <c r="I45" s="29"/>
      <c r="J45" s="58"/>
      <c r="K45" s="29"/>
      <c r="L45" s="29"/>
      <c r="M45" s="12"/>
      <c r="N45" s="2"/>
      <c r="O45" s="2"/>
      <c r="P45" s="2"/>
      <c r="Q45" s="2"/>
    </row>
    <row r="46" thickTop="1" thickBot="1" ht="25" customHeight="1">
      <c r="A46" s="9"/>
      <c r="B46" s="1"/>
      <c r="C46" s="63">
        <v>0</v>
      </c>
      <c r="D46" s="1"/>
      <c r="E46" s="63" t="s">
        <v>60</v>
      </c>
      <c r="F46" s="1"/>
      <c r="G46" s="64" t="s">
        <v>127</v>
      </c>
      <c r="H46" s="65">
        <f>J31+J36+J41</f>
        <v>0</v>
      </c>
      <c r="I46" s="64" t="s">
        <v>128</v>
      </c>
      <c r="J46" s="66">
        <f>(L46-H46)</f>
        <v>0</v>
      </c>
      <c r="K46" s="64" t="s">
        <v>129</v>
      </c>
      <c r="L46" s="67">
        <f>L31+L36+L41</f>
        <v>0</v>
      </c>
      <c r="M46" s="12"/>
      <c r="N46" s="2"/>
      <c r="O46" s="2"/>
      <c r="P46" s="2"/>
      <c r="Q46" s="39">
        <f>0+Q31+Q36+Q41</f>
        <v>0</v>
      </c>
      <c r="R46" s="26">
        <f>0+R31+R36+R41</f>
        <v>0</v>
      </c>
      <c r="S46" s="68">
        <f>Q46*(1+J46)+R46</f>
        <v>0</v>
      </c>
    </row>
    <row r="47" thickTop="1" thickBot="1" ht="25" customHeight="1">
      <c r="A47" s="9"/>
      <c r="B47" s="69"/>
      <c r="C47" s="69"/>
      <c r="D47" s="69"/>
      <c r="E47" s="69"/>
      <c r="F47" s="69"/>
      <c r="G47" s="70" t="s">
        <v>130</v>
      </c>
      <c r="H47" s="71">
        <f>J31+J36+J41</f>
        <v>0</v>
      </c>
      <c r="I47" s="70" t="s">
        <v>131</v>
      </c>
      <c r="J47" s="72">
        <f>0+J46</f>
        <v>0</v>
      </c>
      <c r="K47" s="70" t="s">
        <v>132</v>
      </c>
      <c r="L47" s="73">
        <f>L31+L36+L41</f>
        <v>0</v>
      </c>
      <c r="M47" s="12"/>
      <c r="N47" s="2"/>
      <c r="O47" s="2"/>
      <c r="P47" s="2"/>
      <c r="Q47" s="2"/>
    </row>
    <row r="48" ht="40" customHeight="1">
      <c r="A48" s="9"/>
      <c r="B48" s="78" t="s">
        <v>152</v>
      </c>
      <c r="C48" s="1"/>
      <c r="D48" s="1"/>
      <c r="E48" s="1"/>
      <c r="F48" s="1"/>
      <c r="G48" s="1"/>
      <c r="H48" s="46"/>
      <c r="I48" s="1"/>
      <c r="J48" s="46"/>
      <c r="K48" s="1"/>
      <c r="L48" s="1"/>
      <c r="M48" s="12"/>
      <c r="N48" s="2"/>
      <c r="O48" s="2"/>
      <c r="P48" s="2"/>
      <c r="Q48" s="2"/>
    </row>
    <row r="49" ht="12.75">
      <c r="A49" s="9"/>
      <c r="B49" s="47">
        <v>4</v>
      </c>
      <c r="C49" s="48" t="s">
        <v>386</v>
      </c>
      <c r="D49" s="48" t="s">
        <v>3</v>
      </c>
      <c r="E49" s="48" t="s">
        <v>387</v>
      </c>
      <c r="F49" s="48" t="s">
        <v>3</v>
      </c>
      <c r="G49" s="49" t="s">
        <v>214</v>
      </c>
      <c r="H49" s="50">
        <v>3146.6700000000001</v>
      </c>
      <c r="I49" s="24">
        <f>ROUND(0,2)</f>
        <v>0</v>
      </c>
      <c r="J49" s="51">
        <f>ROUND(I49*H49,2)</f>
        <v>0</v>
      </c>
      <c r="K49" s="52">
        <v>0.20999999999999999</v>
      </c>
      <c r="L49" s="53">
        <f>IF(ISNUMBER(K49),ROUND(J49*(K49+1),2),0)</f>
        <v>0</v>
      </c>
      <c r="M49" s="12"/>
      <c r="N49" s="2"/>
      <c r="O49" s="2"/>
      <c r="P49" s="2"/>
      <c r="Q49" s="39">
        <f>IF(ISNUMBER(K49),IF(H49&gt;0,IF(I49&gt;0,J49,0),0),0)</f>
        <v>0</v>
      </c>
      <c r="R49" s="26">
        <f>IF(ISNUMBER(K49)=FALSE,J49,0)</f>
        <v>0</v>
      </c>
    </row>
    <row r="50" ht="12.75">
      <c r="A50" s="9"/>
      <c r="B50" s="54" t="s">
        <v>73</v>
      </c>
      <c r="C50" s="1"/>
      <c r="D50" s="1"/>
      <c r="E50" s="55" t="s">
        <v>388</v>
      </c>
      <c r="F50" s="1"/>
      <c r="G50" s="1"/>
      <c r="H50" s="46"/>
      <c r="I50" s="1"/>
      <c r="J50" s="46"/>
      <c r="K50" s="1"/>
      <c r="L50" s="1"/>
      <c r="M50" s="12"/>
      <c r="N50" s="2"/>
      <c r="O50" s="2"/>
      <c r="P50" s="2"/>
      <c r="Q50" s="2"/>
    </row>
    <row r="51" ht="12.75">
      <c r="A51" s="9"/>
      <c r="B51" s="54" t="s">
        <v>75</v>
      </c>
      <c r="C51" s="1"/>
      <c r="D51" s="1"/>
      <c r="E51" s="55" t="s">
        <v>389</v>
      </c>
      <c r="F51" s="1"/>
      <c r="G51" s="1"/>
      <c r="H51" s="46"/>
      <c r="I51" s="1"/>
      <c r="J51" s="46"/>
      <c r="K51" s="1"/>
      <c r="L51" s="1"/>
      <c r="M51" s="12"/>
      <c r="N51" s="2"/>
      <c r="O51" s="2"/>
      <c r="P51" s="2"/>
      <c r="Q51" s="2"/>
    </row>
    <row r="52" ht="12.75">
      <c r="A52" s="9"/>
      <c r="B52" s="54" t="s">
        <v>77</v>
      </c>
      <c r="C52" s="1"/>
      <c r="D52" s="1"/>
      <c r="E52" s="55" t="s">
        <v>390</v>
      </c>
      <c r="F52" s="1"/>
      <c r="G52" s="1"/>
      <c r="H52" s="46"/>
      <c r="I52" s="1"/>
      <c r="J52" s="46"/>
      <c r="K52" s="1"/>
      <c r="L52" s="1"/>
      <c r="M52" s="12"/>
      <c r="N52" s="2"/>
      <c r="O52" s="2"/>
      <c r="P52" s="2"/>
      <c r="Q52" s="2"/>
    </row>
    <row r="53" thickBot="1" ht="12.75">
      <c r="A53" s="9"/>
      <c r="B53" s="56" t="s">
        <v>79</v>
      </c>
      <c r="C53" s="29"/>
      <c r="D53" s="29"/>
      <c r="E53" s="57" t="s">
        <v>80</v>
      </c>
      <c r="F53" s="29"/>
      <c r="G53" s="29"/>
      <c r="H53" s="58"/>
      <c r="I53" s="29"/>
      <c r="J53" s="58"/>
      <c r="K53" s="29"/>
      <c r="L53" s="29"/>
      <c r="M53" s="12"/>
      <c r="N53" s="2"/>
      <c r="O53" s="2"/>
      <c r="P53" s="2"/>
      <c r="Q53" s="2"/>
    </row>
    <row r="54" thickTop="1" ht="12.75">
      <c r="A54" s="9"/>
      <c r="B54" s="47">
        <v>5</v>
      </c>
      <c r="C54" s="48" t="s">
        <v>159</v>
      </c>
      <c r="D54" s="48" t="s">
        <v>3</v>
      </c>
      <c r="E54" s="48" t="s">
        <v>160</v>
      </c>
      <c r="F54" s="48" t="s">
        <v>3</v>
      </c>
      <c r="G54" s="49" t="s">
        <v>155</v>
      </c>
      <c r="H54" s="59">
        <v>926.20799999999997</v>
      </c>
      <c r="I54" s="33">
        <f>ROUND(0,2)</f>
        <v>0</v>
      </c>
      <c r="J54" s="60">
        <f>ROUND(I54*H54,2)</f>
        <v>0</v>
      </c>
      <c r="K54" s="61">
        <v>0.20999999999999999</v>
      </c>
      <c r="L54" s="62">
        <f>IF(ISNUMBER(K54),ROUND(J54*(K54+1),2),0)</f>
        <v>0</v>
      </c>
      <c r="M54" s="12"/>
      <c r="N54" s="2"/>
      <c r="O54" s="2"/>
      <c r="P54" s="2"/>
      <c r="Q54" s="39">
        <f>IF(ISNUMBER(K54),IF(H54&gt;0,IF(I54&gt;0,J54,0),0),0)</f>
        <v>0</v>
      </c>
      <c r="R54" s="26">
        <f>IF(ISNUMBER(K54)=FALSE,J54,0)</f>
        <v>0</v>
      </c>
    </row>
    <row r="55" ht="12.75">
      <c r="A55" s="9"/>
      <c r="B55" s="54" t="s">
        <v>73</v>
      </c>
      <c r="C55" s="1"/>
      <c r="D55" s="1"/>
      <c r="E55" s="55" t="s">
        <v>391</v>
      </c>
      <c r="F55" s="1"/>
      <c r="G55" s="1"/>
      <c r="H55" s="46"/>
      <c r="I55" s="1"/>
      <c r="J55" s="46"/>
      <c r="K55" s="1"/>
      <c r="L55" s="1"/>
      <c r="M55" s="12"/>
      <c r="N55" s="2"/>
      <c r="O55" s="2"/>
      <c r="P55" s="2"/>
      <c r="Q55" s="2"/>
    </row>
    <row r="56" ht="12.75">
      <c r="A56" s="9"/>
      <c r="B56" s="54" t="s">
        <v>75</v>
      </c>
      <c r="C56" s="1"/>
      <c r="D56" s="1"/>
      <c r="E56" s="55" t="s">
        <v>392</v>
      </c>
      <c r="F56" s="1"/>
      <c r="G56" s="1"/>
      <c r="H56" s="46"/>
      <c r="I56" s="1"/>
      <c r="J56" s="46"/>
      <c r="K56" s="1"/>
      <c r="L56" s="1"/>
      <c r="M56" s="12"/>
      <c r="N56" s="2"/>
      <c r="O56" s="2"/>
      <c r="P56" s="2"/>
      <c r="Q56" s="2"/>
    </row>
    <row r="57" ht="12.75">
      <c r="A57" s="9"/>
      <c r="B57" s="54" t="s">
        <v>77</v>
      </c>
      <c r="C57" s="1"/>
      <c r="D57" s="1"/>
      <c r="E57" s="55" t="s">
        <v>158</v>
      </c>
      <c r="F57" s="1"/>
      <c r="G57" s="1"/>
      <c r="H57" s="46"/>
      <c r="I57" s="1"/>
      <c r="J57" s="46"/>
      <c r="K57" s="1"/>
      <c r="L57" s="1"/>
      <c r="M57" s="12"/>
      <c r="N57" s="2"/>
      <c r="O57" s="2"/>
      <c r="P57" s="2"/>
      <c r="Q57" s="2"/>
    </row>
    <row r="58" thickBot="1" ht="12.75">
      <c r="A58" s="9"/>
      <c r="B58" s="56" t="s">
        <v>79</v>
      </c>
      <c r="C58" s="29"/>
      <c r="D58" s="29"/>
      <c r="E58" s="57" t="s">
        <v>80</v>
      </c>
      <c r="F58" s="29"/>
      <c r="G58" s="29"/>
      <c r="H58" s="58"/>
      <c r="I58" s="29"/>
      <c r="J58" s="58"/>
      <c r="K58" s="29"/>
      <c r="L58" s="29"/>
      <c r="M58" s="12"/>
      <c r="N58" s="2"/>
      <c r="O58" s="2"/>
      <c r="P58" s="2"/>
      <c r="Q58" s="2"/>
    </row>
    <row r="59" thickTop="1" ht="12.75">
      <c r="A59" s="9"/>
      <c r="B59" s="47">
        <v>6</v>
      </c>
      <c r="C59" s="48" t="s">
        <v>393</v>
      </c>
      <c r="D59" s="48" t="s">
        <v>3</v>
      </c>
      <c r="E59" s="48" t="s">
        <v>394</v>
      </c>
      <c r="F59" s="48" t="s">
        <v>3</v>
      </c>
      <c r="G59" s="49" t="s">
        <v>155</v>
      </c>
      <c r="H59" s="59">
        <v>1318.5599999999999</v>
      </c>
      <c r="I59" s="33">
        <f>ROUND(0,2)</f>
        <v>0</v>
      </c>
      <c r="J59" s="60">
        <f>ROUND(I59*H59,2)</f>
        <v>0</v>
      </c>
      <c r="K59" s="61">
        <v>0.20999999999999999</v>
      </c>
      <c r="L59" s="62">
        <f>IF(ISNUMBER(K59),ROUND(J59*(K59+1),2),0)</f>
        <v>0</v>
      </c>
      <c r="M59" s="12"/>
      <c r="N59" s="2"/>
      <c r="O59" s="2"/>
      <c r="P59" s="2"/>
      <c r="Q59" s="39">
        <f>IF(ISNUMBER(K59),IF(H59&gt;0,IF(I59&gt;0,J59,0),0),0)</f>
        <v>0</v>
      </c>
      <c r="R59" s="26">
        <f>IF(ISNUMBER(K59)=FALSE,J59,0)</f>
        <v>0</v>
      </c>
    </row>
    <row r="60" ht="12.75">
      <c r="A60" s="9"/>
      <c r="B60" s="54" t="s">
        <v>73</v>
      </c>
      <c r="C60" s="1"/>
      <c r="D60" s="1"/>
      <c r="E60" s="55" t="s">
        <v>395</v>
      </c>
      <c r="F60" s="1"/>
      <c r="G60" s="1"/>
      <c r="H60" s="46"/>
      <c r="I60" s="1"/>
      <c r="J60" s="46"/>
      <c r="K60" s="1"/>
      <c r="L60" s="1"/>
      <c r="M60" s="12"/>
      <c r="N60" s="2"/>
      <c r="O60" s="2"/>
      <c r="P60" s="2"/>
      <c r="Q60" s="2"/>
    </row>
    <row r="61" ht="12.75">
      <c r="A61" s="9"/>
      <c r="B61" s="54" t="s">
        <v>75</v>
      </c>
      <c r="C61" s="1"/>
      <c r="D61" s="1"/>
      <c r="E61" s="55" t="s">
        <v>396</v>
      </c>
      <c r="F61" s="1"/>
      <c r="G61" s="1"/>
      <c r="H61" s="46"/>
      <c r="I61" s="1"/>
      <c r="J61" s="46"/>
      <c r="K61" s="1"/>
      <c r="L61" s="1"/>
      <c r="M61" s="12"/>
      <c r="N61" s="2"/>
      <c r="O61" s="2"/>
      <c r="P61" s="2"/>
      <c r="Q61" s="2"/>
    </row>
    <row r="62" ht="12.75">
      <c r="A62" s="9"/>
      <c r="B62" s="54" t="s">
        <v>77</v>
      </c>
      <c r="C62" s="1"/>
      <c r="D62" s="1"/>
      <c r="E62" s="55" t="s">
        <v>158</v>
      </c>
      <c r="F62" s="1"/>
      <c r="G62" s="1"/>
      <c r="H62" s="46"/>
      <c r="I62" s="1"/>
      <c r="J62" s="46"/>
      <c r="K62" s="1"/>
      <c r="L62" s="1"/>
      <c r="M62" s="12"/>
      <c r="N62" s="2"/>
      <c r="O62" s="2"/>
      <c r="P62" s="2"/>
      <c r="Q62" s="2"/>
    </row>
    <row r="63" thickBot="1" ht="12.75">
      <c r="A63" s="9"/>
      <c r="B63" s="56" t="s">
        <v>79</v>
      </c>
      <c r="C63" s="29"/>
      <c r="D63" s="29"/>
      <c r="E63" s="57" t="s">
        <v>80</v>
      </c>
      <c r="F63" s="29"/>
      <c r="G63" s="29"/>
      <c r="H63" s="58"/>
      <c r="I63" s="29"/>
      <c r="J63" s="58"/>
      <c r="K63" s="29"/>
      <c r="L63" s="29"/>
      <c r="M63" s="12"/>
      <c r="N63" s="2"/>
      <c r="O63" s="2"/>
      <c r="P63" s="2"/>
      <c r="Q63" s="2"/>
    </row>
    <row r="64" thickTop="1" ht="12.75">
      <c r="A64" s="9"/>
      <c r="B64" s="47">
        <v>7</v>
      </c>
      <c r="C64" s="48" t="s">
        <v>397</v>
      </c>
      <c r="D64" s="48" t="s">
        <v>3</v>
      </c>
      <c r="E64" s="48" t="s">
        <v>398</v>
      </c>
      <c r="F64" s="48" t="s">
        <v>3</v>
      </c>
      <c r="G64" s="49" t="s">
        <v>214</v>
      </c>
      <c r="H64" s="59">
        <v>702</v>
      </c>
      <c r="I64" s="33">
        <f>ROUND(0,2)</f>
        <v>0</v>
      </c>
      <c r="J64" s="60">
        <f>ROUND(I64*H64,2)</f>
        <v>0</v>
      </c>
      <c r="K64" s="61">
        <v>0.20999999999999999</v>
      </c>
      <c r="L64" s="62">
        <f>IF(ISNUMBER(K64),ROUND(J64*(K64+1),2),0)</f>
        <v>0</v>
      </c>
      <c r="M64" s="12"/>
      <c r="N64" s="2"/>
      <c r="O64" s="2"/>
      <c r="P64" s="2"/>
      <c r="Q64" s="39">
        <f>IF(ISNUMBER(K64),IF(H64&gt;0,IF(I64&gt;0,J64,0),0),0)</f>
        <v>0</v>
      </c>
      <c r="R64" s="26">
        <f>IF(ISNUMBER(K64)=FALSE,J64,0)</f>
        <v>0</v>
      </c>
    </row>
    <row r="65" ht="12.75">
      <c r="A65" s="9"/>
      <c r="B65" s="54" t="s">
        <v>73</v>
      </c>
      <c r="C65" s="1"/>
      <c r="D65" s="1"/>
      <c r="E65" s="55" t="s">
        <v>399</v>
      </c>
      <c r="F65" s="1"/>
      <c r="G65" s="1"/>
      <c r="H65" s="46"/>
      <c r="I65" s="1"/>
      <c r="J65" s="46"/>
      <c r="K65" s="1"/>
      <c r="L65" s="1"/>
      <c r="M65" s="12"/>
      <c r="N65" s="2"/>
      <c r="O65" s="2"/>
      <c r="P65" s="2"/>
      <c r="Q65" s="2"/>
    </row>
    <row r="66" ht="12.75">
      <c r="A66" s="9"/>
      <c r="B66" s="54" t="s">
        <v>75</v>
      </c>
      <c r="C66" s="1"/>
      <c r="D66" s="1"/>
      <c r="E66" s="55" t="s">
        <v>400</v>
      </c>
      <c r="F66" s="1"/>
      <c r="G66" s="1"/>
      <c r="H66" s="46"/>
      <c r="I66" s="1"/>
      <c r="J66" s="46"/>
      <c r="K66" s="1"/>
      <c r="L66" s="1"/>
      <c r="M66" s="12"/>
      <c r="N66" s="2"/>
      <c r="O66" s="2"/>
      <c r="P66" s="2"/>
      <c r="Q66" s="2"/>
    </row>
    <row r="67" ht="12.75">
      <c r="A67" s="9"/>
      <c r="B67" s="54" t="s">
        <v>77</v>
      </c>
      <c r="C67" s="1"/>
      <c r="D67" s="1"/>
      <c r="E67" s="55" t="s">
        <v>158</v>
      </c>
      <c r="F67" s="1"/>
      <c r="G67" s="1"/>
      <c r="H67" s="46"/>
      <c r="I67" s="1"/>
      <c r="J67" s="46"/>
      <c r="K67" s="1"/>
      <c r="L67" s="1"/>
      <c r="M67" s="12"/>
      <c r="N67" s="2"/>
      <c r="O67" s="2"/>
      <c r="P67" s="2"/>
      <c r="Q67" s="2"/>
    </row>
    <row r="68" thickBot="1" ht="12.75">
      <c r="A68" s="9"/>
      <c r="B68" s="56" t="s">
        <v>79</v>
      </c>
      <c r="C68" s="29"/>
      <c r="D68" s="29"/>
      <c r="E68" s="57" t="s">
        <v>80</v>
      </c>
      <c r="F68" s="29"/>
      <c r="G68" s="29"/>
      <c r="H68" s="58"/>
      <c r="I68" s="29"/>
      <c r="J68" s="58"/>
      <c r="K68" s="29"/>
      <c r="L68" s="29"/>
      <c r="M68" s="12"/>
      <c r="N68" s="2"/>
      <c r="O68" s="2"/>
      <c r="P68" s="2"/>
      <c r="Q68" s="2"/>
    </row>
    <row r="69" thickTop="1" ht="12.75">
      <c r="A69" s="9"/>
      <c r="B69" s="47">
        <v>8</v>
      </c>
      <c r="C69" s="48" t="s">
        <v>401</v>
      </c>
      <c r="D69" s="48" t="s">
        <v>3</v>
      </c>
      <c r="E69" s="48" t="s">
        <v>402</v>
      </c>
      <c r="F69" s="48" t="s">
        <v>3</v>
      </c>
      <c r="G69" s="49" t="s">
        <v>214</v>
      </c>
      <c r="H69" s="59">
        <v>5360</v>
      </c>
      <c r="I69" s="33">
        <f>ROUND(0,2)</f>
        <v>0</v>
      </c>
      <c r="J69" s="60">
        <f>ROUND(I69*H69,2)</f>
        <v>0</v>
      </c>
      <c r="K69" s="61">
        <v>0.20999999999999999</v>
      </c>
      <c r="L69" s="62">
        <f>IF(ISNUMBER(K69),ROUND(J69*(K69+1),2),0)</f>
        <v>0</v>
      </c>
      <c r="M69" s="12"/>
      <c r="N69" s="2"/>
      <c r="O69" s="2"/>
      <c r="P69" s="2"/>
      <c r="Q69" s="39">
        <f>IF(ISNUMBER(K69),IF(H69&gt;0,IF(I69&gt;0,J69,0),0),0)</f>
        <v>0</v>
      </c>
      <c r="R69" s="26">
        <f>IF(ISNUMBER(K69)=FALSE,J69,0)</f>
        <v>0</v>
      </c>
    </row>
    <row r="70" ht="12.75">
      <c r="A70" s="9"/>
      <c r="B70" s="54" t="s">
        <v>73</v>
      </c>
      <c r="C70" s="1"/>
      <c r="D70" s="1"/>
      <c r="E70" s="55" t="s">
        <v>403</v>
      </c>
      <c r="F70" s="1"/>
      <c r="G70" s="1"/>
      <c r="H70" s="46"/>
      <c r="I70" s="1"/>
      <c r="J70" s="46"/>
      <c r="K70" s="1"/>
      <c r="L70" s="1"/>
      <c r="M70" s="12"/>
      <c r="N70" s="2"/>
      <c r="O70" s="2"/>
      <c r="P70" s="2"/>
      <c r="Q70" s="2"/>
    </row>
    <row r="71" ht="12.75">
      <c r="A71" s="9"/>
      <c r="B71" s="54" t="s">
        <v>75</v>
      </c>
      <c r="C71" s="1"/>
      <c r="D71" s="1"/>
      <c r="E71" s="55" t="s">
        <v>404</v>
      </c>
      <c r="F71" s="1"/>
      <c r="G71" s="1"/>
      <c r="H71" s="46"/>
      <c r="I71" s="1"/>
      <c r="J71" s="46"/>
      <c r="K71" s="1"/>
      <c r="L71" s="1"/>
      <c r="M71" s="12"/>
      <c r="N71" s="2"/>
      <c r="O71" s="2"/>
      <c r="P71" s="2"/>
      <c r="Q71" s="2"/>
    </row>
    <row r="72" ht="12.75">
      <c r="A72" s="9"/>
      <c r="B72" s="54" t="s">
        <v>77</v>
      </c>
      <c r="C72" s="1"/>
      <c r="D72" s="1"/>
      <c r="E72" s="55" t="s">
        <v>158</v>
      </c>
      <c r="F72" s="1"/>
      <c r="G72" s="1"/>
      <c r="H72" s="46"/>
      <c r="I72" s="1"/>
      <c r="J72" s="46"/>
      <c r="K72" s="1"/>
      <c r="L72" s="1"/>
      <c r="M72" s="12"/>
      <c r="N72" s="2"/>
      <c r="O72" s="2"/>
      <c r="P72" s="2"/>
      <c r="Q72" s="2"/>
    </row>
    <row r="73" thickBot="1" ht="12.75">
      <c r="A73" s="9"/>
      <c r="B73" s="56" t="s">
        <v>79</v>
      </c>
      <c r="C73" s="29"/>
      <c r="D73" s="29"/>
      <c r="E73" s="57" t="s">
        <v>80</v>
      </c>
      <c r="F73" s="29"/>
      <c r="G73" s="29"/>
      <c r="H73" s="58"/>
      <c r="I73" s="29"/>
      <c r="J73" s="58"/>
      <c r="K73" s="29"/>
      <c r="L73" s="29"/>
      <c r="M73" s="12"/>
      <c r="N73" s="2"/>
      <c r="O73" s="2"/>
      <c r="P73" s="2"/>
      <c r="Q73" s="2"/>
    </row>
    <row r="74" thickTop="1" ht="12.75">
      <c r="A74" s="9"/>
      <c r="B74" s="47">
        <v>9</v>
      </c>
      <c r="C74" s="48" t="s">
        <v>405</v>
      </c>
      <c r="D74" s="48" t="s">
        <v>3</v>
      </c>
      <c r="E74" s="48" t="s">
        <v>406</v>
      </c>
      <c r="F74" s="48" t="s">
        <v>3</v>
      </c>
      <c r="G74" s="49" t="s">
        <v>155</v>
      </c>
      <c r="H74" s="59">
        <v>314.67000000000002</v>
      </c>
      <c r="I74" s="33">
        <f>ROUND(0,2)</f>
        <v>0</v>
      </c>
      <c r="J74" s="60">
        <f>ROUND(I74*H74,2)</f>
        <v>0</v>
      </c>
      <c r="K74" s="61">
        <v>0.20999999999999999</v>
      </c>
      <c r="L74" s="62">
        <f>IF(ISNUMBER(K74),ROUND(J74*(K74+1),2),0)</f>
        <v>0</v>
      </c>
      <c r="M74" s="12"/>
      <c r="N74" s="2"/>
      <c r="O74" s="2"/>
      <c r="P74" s="2"/>
      <c r="Q74" s="39">
        <f>IF(ISNUMBER(K74),IF(H74&gt;0,IF(I74&gt;0,J74,0),0),0)</f>
        <v>0</v>
      </c>
      <c r="R74" s="26">
        <f>IF(ISNUMBER(K74)=FALSE,J74,0)</f>
        <v>0</v>
      </c>
    </row>
    <row r="75" ht="12.75">
      <c r="A75" s="9"/>
      <c r="B75" s="54" t="s">
        <v>73</v>
      </c>
      <c r="C75" s="1"/>
      <c r="D75" s="1"/>
      <c r="E75" s="55" t="s">
        <v>407</v>
      </c>
      <c r="F75" s="1"/>
      <c r="G75" s="1"/>
      <c r="H75" s="46"/>
      <c r="I75" s="1"/>
      <c r="J75" s="46"/>
      <c r="K75" s="1"/>
      <c r="L75" s="1"/>
      <c r="M75" s="12"/>
      <c r="N75" s="2"/>
      <c r="O75" s="2"/>
      <c r="P75" s="2"/>
      <c r="Q75" s="2"/>
    </row>
    <row r="76" ht="12.75">
      <c r="A76" s="9"/>
      <c r="B76" s="54" t="s">
        <v>75</v>
      </c>
      <c r="C76" s="1"/>
      <c r="D76" s="1"/>
      <c r="E76" s="55" t="s">
        <v>408</v>
      </c>
      <c r="F76" s="1"/>
      <c r="G76" s="1"/>
      <c r="H76" s="46"/>
      <c r="I76" s="1"/>
      <c r="J76" s="46"/>
      <c r="K76" s="1"/>
      <c r="L76" s="1"/>
      <c r="M76" s="12"/>
      <c r="N76" s="2"/>
      <c r="O76" s="2"/>
      <c r="P76" s="2"/>
      <c r="Q76" s="2"/>
    </row>
    <row r="77" ht="12.75">
      <c r="A77" s="9"/>
      <c r="B77" s="54" t="s">
        <v>77</v>
      </c>
      <c r="C77" s="1"/>
      <c r="D77" s="1"/>
      <c r="E77" s="55" t="s">
        <v>409</v>
      </c>
      <c r="F77" s="1"/>
      <c r="G77" s="1"/>
      <c r="H77" s="46"/>
      <c r="I77" s="1"/>
      <c r="J77" s="46"/>
      <c r="K77" s="1"/>
      <c r="L77" s="1"/>
      <c r="M77" s="12"/>
      <c r="N77" s="2"/>
      <c r="O77" s="2"/>
      <c r="P77" s="2"/>
      <c r="Q77" s="2"/>
    </row>
    <row r="78" thickBot="1" ht="12.75">
      <c r="A78" s="9"/>
      <c r="B78" s="56" t="s">
        <v>79</v>
      </c>
      <c r="C78" s="29"/>
      <c r="D78" s="29"/>
      <c r="E78" s="57" t="s">
        <v>80</v>
      </c>
      <c r="F78" s="29"/>
      <c r="G78" s="29"/>
      <c r="H78" s="58"/>
      <c r="I78" s="29"/>
      <c r="J78" s="58"/>
      <c r="K78" s="29"/>
      <c r="L78" s="29"/>
      <c r="M78" s="12"/>
      <c r="N78" s="2"/>
      <c r="O78" s="2"/>
      <c r="P78" s="2"/>
      <c r="Q78" s="2"/>
    </row>
    <row r="79" thickTop="1" ht="12.75">
      <c r="A79" s="9"/>
      <c r="B79" s="47">
        <v>10</v>
      </c>
      <c r="C79" s="48" t="s">
        <v>410</v>
      </c>
      <c r="D79" s="48"/>
      <c r="E79" s="48" t="s">
        <v>411</v>
      </c>
      <c r="F79" s="48" t="s">
        <v>3</v>
      </c>
      <c r="G79" s="49" t="s">
        <v>155</v>
      </c>
      <c r="H79" s="59">
        <v>4361.6000000000004</v>
      </c>
      <c r="I79" s="33">
        <f>ROUND(0,2)</f>
        <v>0</v>
      </c>
      <c r="J79" s="60">
        <f>ROUND(I79*H79,2)</f>
        <v>0</v>
      </c>
      <c r="K79" s="61">
        <v>0.20999999999999999</v>
      </c>
      <c r="L79" s="62">
        <f>IF(ISNUMBER(K79),ROUND(J79*(K79+1),2),0)</f>
        <v>0</v>
      </c>
      <c r="M79" s="12"/>
      <c r="N79" s="2"/>
      <c r="O79" s="2"/>
      <c r="P79" s="2"/>
      <c r="Q79" s="39">
        <f>IF(ISNUMBER(K79),IF(H79&gt;0,IF(I79&gt;0,J79,0),0),0)</f>
        <v>0</v>
      </c>
      <c r="R79" s="26">
        <f>IF(ISNUMBER(K79)=FALSE,J79,0)</f>
        <v>0</v>
      </c>
    </row>
    <row r="80" ht="12.75">
      <c r="A80" s="9"/>
      <c r="B80" s="54" t="s">
        <v>73</v>
      </c>
      <c r="C80" s="1"/>
      <c r="D80" s="1"/>
      <c r="E80" s="55" t="s">
        <v>412</v>
      </c>
      <c r="F80" s="1"/>
      <c r="G80" s="1"/>
      <c r="H80" s="46"/>
      <c r="I80" s="1"/>
      <c r="J80" s="46"/>
      <c r="K80" s="1"/>
      <c r="L80" s="1"/>
      <c r="M80" s="12"/>
      <c r="N80" s="2"/>
      <c r="O80" s="2"/>
      <c r="P80" s="2"/>
      <c r="Q80" s="2"/>
    </row>
    <row r="81" ht="12.75">
      <c r="A81" s="9"/>
      <c r="B81" s="54" t="s">
        <v>75</v>
      </c>
      <c r="C81" s="1"/>
      <c r="D81" s="1"/>
      <c r="E81" s="55" t="s">
        <v>413</v>
      </c>
      <c r="F81" s="1"/>
      <c r="G81" s="1"/>
      <c r="H81" s="46"/>
      <c r="I81" s="1"/>
      <c r="J81" s="46"/>
      <c r="K81" s="1"/>
      <c r="L81" s="1"/>
      <c r="M81" s="12"/>
      <c r="N81" s="2"/>
      <c r="O81" s="2"/>
      <c r="P81" s="2"/>
      <c r="Q81" s="2"/>
    </row>
    <row r="82" ht="12.75">
      <c r="A82" s="9"/>
      <c r="B82" s="54" t="s">
        <v>77</v>
      </c>
      <c r="C82" s="1"/>
      <c r="D82" s="1"/>
      <c r="E82" s="55" t="s">
        <v>414</v>
      </c>
      <c r="F82" s="1"/>
      <c r="G82" s="1"/>
      <c r="H82" s="46"/>
      <c r="I82" s="1"/>
      <c r="J82" s="46"/>
      <c r="K82" s="1"/>
      <c r="L82" s="1"/>
      <c r="M82" s="12"/>
      <c r="N82" s="2"/>
      <c r="O82" s="2"/>
      <c r="P82" s="2"/>
      <c r="Q82" s="2"/>
    </row>
    <row r="83" thickBot="1" ht="12.75">
      <c r="A83" s="9"/>
      <c r="B83" s="56" t="s">
        <v>79</v>
      </c>
      <c r="C83" s="29"/>
      <c r="D83" s="29"/>
      <c r="E83" s="57" t="s">
        <v>80</v>
      </c>
      <c r="F83" s="29"/>
      <c r="G83" s="29"/>
      <c r="H83" s="58"/>
      <c r="I83" s="29"/>
      <c r="J83" s="58"/>
      <c r="K83" s="29"/>
      <c r="L83" s="29"/>
      <c r="M83" s="12"/>
      <c r="N83" s="2"/>
      <c r="O83" s="2"/>
      <c r="P83" s="2"/>
      <c r="Q83" s="2"/>
    </row>
    <row r="84" thickTop="1" ht="12.75">
      <c r="A84" s="9"/>
      <c r="B84" s="47">
        <v>11</v>
      </c>
      <c r="C84" s="48" t="s">
        <v>415</v>
      </c>
      <c r="D84" s="48"/>
      <c r="E84" s="48" t="s">
        <v>416</v>
      </c>
      <c r="F84" s="48" t="s">
        <v>3</v>
      </c>
      <c r="G84" s="49" t="s">
        <v>155</v>
      </c>
      <c r="H84" s="59">
        <v>993.48000000000002</v>
      </c>
      <c r="I84" s="33">
        <f>ROUND(0,2)</f>
        <v>0</v>
      </c>
      <c r="J84" s="60">
        <f>ROUND(I84*H84,2)</f>
        <v>0</v>
      </c>
      <c r="K84" s="61">
        <v>0.20999999999999999</v>
      </c>
      <c r="L84" s="62">
        <f>IF(ISNUMBER(K84),ROUND(J84*(K84+1),2),0)</f>
        <v>0</v>
      </c>
      <c r="M84" s="12"/>
      <c r="N84" s="2"/>
      <c r="O84" s="2"/>
      <c r="P84" s="2"/>
      <c r="Q84" s="39">
        <f>IF(ISNUMBER(K84),IF(H84&gt;0,IF(I84&gt;0,J84,0),0),0)</f>
        <v>0</v>
      </c>
      <c r="R84" s="26">
        <f>IF(ISNUMBER(K84)=FALSE,J84,0)</f>
        <v>0</v>
      </c>
    </row>
    <row r="85" ht="12.75">
      <c r="A85" s="9"/>
      <c r="B85" s="54" t="s">
        <v>73</v>
      </c>
      <c r="C85" s="1"/>
      <c r="D85" s="1"/>
      <c r="E85" s="55" t="s">
        <v>417</v>
      </c>
      <c r="F85" s="1"/>
      <c r="G85" s="1"/>
      <c r="H85" s="46"/>
      <c r="I85" s="1"/>
      <c r="J85" s="46"/>
      <c r="K85" s="1"/>
      <c r="L85" s="1"/>
      <c r="M85" s="12"/>
      <c r="N85" s="2"/>
      <c r="O85" s="2"/>
      <c r="P85" s="2"/>
      <c r="Q85" s="2"/>
    </row>
    <row r="86" ht="12.75">
      <c r="A86" s="9"/>
      <c r="B86" s="54" t="s">
        <v>75</v>
      </c>
      <c r="C86" s="1"/>
      <c r="D86" s="1"/>
      <c r="E86" s="55" t="s">
        <v>418</v>
      </c>
      <c r="F86" s="1"/>
      <c r="G86" s="1"/>
      <c r="H86" s="46"/>
      <c r="I86" s="1"/>
      <c r="J86" s="46"/>
      <c r="K86" s="1"/>
      <c r="L86" s="1"/>
      <c r="M86" s="12"/>
      <c r="N86" s="2"/>
      <c r="O86" s="2"/>
      <c r="P86" s="2"/>
      <c r="Q86" s="2"/>
    </row>
    <row r="87" ht="12.75">
      <c r="A87" s="9"/>
      <c r="B87" s="54" t="s">
        <v>77</v>
      </c>
      <c r="C87" s="1"/>
      <c r="D87" s="1"/>
      <c r="E87" s="55" t="s">
        <v>195</v>
      </c>
      <c r="F87" s="1"/>
      <c r="G87" s="1"/>
      <c r="H87" s="46"/>
      <c r="I87" s="1"/>
      <c r="J87" s="46"/>
      <c r="K87" s="1"/>
      <c r="L87" s="1"/>
      <c r="M87" s="12"/>
      <c r="N87" s="2"/>
      <c r="O87" s="2"/>
      <c r="P87" s="2"/>
      <c r="Q87" s="2"/>
    </row>
    <row r="88" thickBot="1" ht="12.75">
      <c r="A88" s="9"/>
      <c r="B88" s="56" t="s">
        <v>79</v>
      </c>
      <c r="C88" s="29"/>
      <c r="D88" s="29"/>
      <c r="E88" s="57" t="s">
        <v>80</v>
      </c>
      <c r="F88" s="29"/>
      <c r="G88" s="29"/>
      <c r="H88" s="58"/>
      <c r="I88" s="29"/>
      <c r="J88" s="58"/>
      <c r="K88" s="29"/>
      <c r="L88" s="29"/>
      <c r="M88" s="12"/>
      <c r="N88" s="2"/>
      <c r="O88" s="2"/>
      <c r="P88" s="2"/>
      <c r="Q88" s="2"/>
    </row>
    <row r="89" thickTop="1" ht="12.75">
      <c r="A89" s="9"/>
      <c r="B89" s="47">
        <v>12</v>
      </c>
      <c r="C89" s="48" t="s">
        <v>202</v>
      </c>
      <c r="D89" s="48" t="s">
        <v>3</v>
      </c>
      <c r="E89" s="48" t="s">
        <v>203</v>
      </c>
      <c r="F89" s="48" t="s">
        <v>3</v>
      </c>
      <c r="G89" s="49" t="s">
        <v>155</v>
      </c>
      <c r="H89" s="59">
        <v>3805.5999999999999</v>
      </c>
      <c r="I89" s="33">
        <f>ROUND(0,2)</f>
        <v>0</v>
      </c>
      <c r="J89" s="60">
        <f>ROUND(I89*H89,2)</f>
        <v>0</v>
      </c>
      <c r="K89" s="61">
        <v>0.20999999999999999</v>
      </c>
      <c r="L89" s="62">
        <f>IF(ISNUMBER(K89),ROUND(J89*(K89+1),2),0)</f>
        <v>0</v>
      </c>
      <c r="M89" s="12"/>
      <c r="N89" s="2"/>
      <c r="O89" s="2"/>
      <c r="P89" s="2"/>
      <c r="Q89" s="39">
        <f>IF(ISNUMBER(K89),IF(H89&gt;0,IF(I89&gt;0,J89,0),0),0)</f>
        <v>0</v>
      </c>
      <c r="R89" s="26">
        <f>IF(ISNUMBER(K89)=FALSE,J89,0)</f>
        <v>0</v>
      </c>
    </row>
    <row r="90" ht="12.75">
      <c r="A90" s="9"/>
      <c r="B90" s="54" t="s">
        <v>73</v>
      </c>
      <c r="C90" s="1"/>
      <c r="D90" s="1"/>
      <c r="E90" s="55" t="s">
        <v>419</v>
      </c>
      <c r="F90" s="1"/>
      <c r="G90" s="1"/>
      <c r="H90" s="46"/>
      <c r="I90" s="1"/>
      <c r="J90" s="46"/>
      <c r="K90" s="1"/>
      <c r="L90" s="1"/>
      <c r="M90" s="12"/>
      <c r="N90" s="2"/>
      <c r="O90" s="2"/>
      <c r="P90" s="2"/>
      <c r="Q90" s="2"/>
    </row>
    <row r="91" ht="12.75">
      <c r="A91" s="9"/>
      <c r="B91" s="54" t="s">
        <v>75</v>
      </c>
      <c r="C91" s="1"/>
      <c r="D91" s="1"/>
      <c r="E91" s="55" t="s">
        <v>420</v>
      </c>
      <c r="F91" s="1"/>
      <c r="G91" s="1"/>
      <c r="H91" s="46"/>
      <c r="I91" s="1"/>
      <c r="J91" s="46"/>
      <c r="K91" s="1"/>
      <c r="L91" s="1"/>
      <c r="M91" s="12"/>
      <c r="N91" s="2"/>
      <c r="O91" s="2"/>
      <c r="P91" s="2"/>
      <c r="Q91" s="2"/>
    </row>
    <row r="92" ht="12.75">
      <c r="A92" s="9"/>
      <c r="B92" s="54" t="s">
        <v>77</v>
      </c>
      <c r="C92" s="1"/>
      <c r="D92" s="1"/>
      <c r="E92" s="55" t="s">
        <v>206</v>
      </c>
      <c r="F92" s="1"/>
      <c r="G92" s="1"/>
      <c r="H92" s="46"/>
      <c r="I92" s="1"/>
      <c r="J92" s="46"/>
      <c r="K92" s="1"/>
      <c r="L92" s="1"/>
      <c r="M92" s="12"/>
      <c r="N92" s="2"/>
      <c r="O92" s="2"/>
      <c r="P92" s="2"/>
      <c r="Q92" s="2"/>
    </row>
    <row r="93" thickBot="1" ht="12.75">
      <c r="A93" s="9"/>
      <c r="B93" s="56" t="s">
        <v>79</v>
      </c>
      <c r="C93" s="29"/>
      <c r="D93" s="29"/>
      <c r="E93" s="57" t="s">
        <v>80</v>
      </c>
      <c r="F93" s="29"/>
      <c r="G93" s="29"/>
      <c r="H93" s="58"/>
      <c r="I93" s="29"/>
      <c r="J93" s="58"/>
      <c r="K93" s="29"/>
      <c r="L93" s="29"/>
      <c r="M93" s="12"/>
      <c r="N93" s="2"/>
      <c r="O93" s="2"/>
      <c r="P93" s="2"/>
      <c r="Q93" s="2"/>
    </row>
    <row r="94" thickTop="1" ht="12.75">
      <c r="A94" s="9"/>
      <c r="B94" s="47">
        <v>13</v>
      </c>
      <c r="C94" s="48" t="s">
        <v>421</v>
      </c>
      <c r="D94" s="48" t="s">
        <v>3</v>
      </c>
      <c r="E94" s="48" t="s">
        <v>422</v>
      </c>
      <c r="F94" s="48" t="s">
        <v>3</v>
      </c>
      <c r="G94" s="49" t="s">
        <v>155</v>
      </c>
      <c r="H94" s="59">
        <v>333.60000000000002</v>
      </c>
      <c r="I94" s="33">
        <f>ROUND(0,2)</f>
        <v>0</v>
      </c>
      <c r="J94" s="60">
        <f>ROUND(I94*H94,2)</f>
        <v>0</v>
      </c>
      <c r="K94" s="61">
        <v>0.20999999999999999</v>
      </c>
      <c r="L94" s="62">
        <f>IF(ISNUMBER(K94),ROUND(J94*(K94+1),2),0)</f>
        <v>0</v>
      </c>
      <c r="M94" s="12"/>
      <c r="N94" s="2"/>
      <c r="O94" s="2"/>
      <c r="P94" s="2"/>
      <c r="Q94" s="39">
        <f>IF(ISNUMBER(K94),IF(H94&gt;0,IF(I94&gt;0,J94,0),0),0)</f>
        <v>0</v>
      </c>
      <c r="R94" s="26">
        <f>IF(ISNUMBER(K94)=FALSE,J94,0)</f>
        <v>0</v>
      </c>
    </row>
    <row r="95" ht="12.75">
      <c r="A95" s="9"/>
      <c r="B95" s="54" t="s">
        <v>73</v>
      </c>
      <c r="C95" s="1"/>
      <c r="D95" s="1"/>
      <c r="E95" s="55" t="s">
        <v>423</v>
      </c>
      <c r="F95" s="1"/>
      <c r="G95" s="1"/>
      <c r="H95" s="46"/>
      <c r="I95" s="1"/>
      <c r="J95" s="46"/>
      <c r="K95" s="1"/>
      <c r="L95" s="1"/>
      <c r="M95" s="12"/>
      <c r="N95" s="2"/>
      <c r="O95" s="2"/>
      <c r="P95" s="2"/>
      <c r="Q95" s="2"/>
    </row>
    <row r="96" ht="12.75">
      <c r="A96" s="9"/>
      <c r="B96" s="54" t="s">
        <v>75</v>
      </c>
      <c r="C96" s="1"/>
      <c r="D96" s="1"/>
      <c r="E96" s="55" t="s">
        <v>424</v>
      </c>
      <c r="F96" s="1"/>
      <c r="G96" s="1"/>
      <c r="H96" s="46"/>
      <c r="I96" s="1"/>
      <c r="J96" s="46"/>
      <c r="K96" s="1"/>
      <c r="L96" s="1"/>
      <c r="M96" s="12"/>
      <c r="N96" s="2"/>
      <c r="O96" s="2"/>
      <c r="P96" s="2"/>
      <c r="Q96" s="2"/>
    </row>
    <row r="97" ht="12.75">
      <c r="A97" s="9"/>
      <c r="B97" s="54" t="s">
        <v>77</v>
      </c>
      <c r="C97" s="1"/>
      <c r="D97" s="1"/>
      <c r="E97" s="55" t="s">
        <v>425</v>
      </c>
      <c r="F97" s="1"/>
      <c r="G97" s="1"/>
      <c r="H97" s="46"/>
      <c r="I97" s="1"/>
      <c r="J97" s="46"/>
      <c r="K97" s="1"/>
      <c r="L97" s="1"/>
      <c r="M97" s="12"/>
      <c r="N97" s="2"/>
      <c r="O97" s="2"/>
      <c r="P97" s="2"/>
      <c r="Q97" s="2"/>
    </row>
    <row r="98" thickBot="1" ht="12.75">
      <c r="A98" s="9"/>
      <c r="B98" s="56" t="s">
        <v>79</v>
      </c>
      <c r="C98" s="29"/>
      <c r="D98" s="29"/>
      <c r="E98" s="57" t="s">
        <v>80</v>
      </c>
      <c r="F98" s="29"/>
      <c r="G98" s="29"/>
      <c r="H98" s="58"/>
      <c r="I98" s="29"/>
      <c r="J98" s="58"/>
      <c r="K98" s="29"/>
      <c r="L98" s="29"/>
      <c r="M98" s="12"/>
      <c r="N98" s="2"/>
      <c r="O98" s="2"/>
      <c r="P98" s="2"/>
      <c r="Q98" s="2"/>
    </row>
    <row r="99" thickTop="1" ht="12.75">
      <c r="A99" s="9"/>
      <c r="B99" s="47">
        <v>14</v>
      </c>
      <c r="C99" s="48" t="s">
        <v>426</v>
      </c>
      <c r="D99" s="48" t="s">
        <v>3</v>
      </c>
      <c r="E99" s="48" t="s">
        <v>427</v>
      </c>
      <c r="F99" s="48" t="s">
        <v>3</v>
      </c>
      <c r="G99" s="49" t="s">
        <v>155</v>
      </c>
      <c r="H99" s="59">
        <v>3.8399999999999999</v>
      </c>
      <c r="I99" s="33">
        <f>ROUND(0,2)</f>
        <v>0</v>
      </c>
      <c r="J99" s="60">
        <f>ROUND(I99*H99,2)</f>
        <v>0</v>
      </c>
      <c r="K99" s="61">
        <v>0.20999999999999999</v>
      </c>
      <c r="L99" s="62">
        <f>IF(ISNUMBER(K99),ROUND(J99*(K99+1),2),0)</f>
        <v>0</v>
      </c>
      <c r="M99" s="12"/>
      <c r="N99" s="2"/>
      <c r="O99" s="2"/>
      <c r="P99" s="2"/>
      <c r="Q99" s="39">
        <f>IF(ISNUMBER(K99),IF(H99&gt;0,IF(I99&gt;0,J99,0),0),0)</f>
        <v>0</v>
      </c>
      <c r="R99" s="26">
        <f>IF(ISNUMBER(K99)=FALSE,J99,0)</f>
        <v>0</v>
      </c>
    </row>
    <row r="100" ht="12.75">
      <c r="A100" s="9"/>
      <c r="B100" s="54" t="s">
        <v>73</v>
      </c>
      <c r="C100" s="1"/>
      <c r="D100" s="1"/>
      <c r="E100" s="55" t="s">
        <v>428</v>
      </c>
      <c r="F100" s="1"/>
      <c r="G100" s="1"/>
      <c r="H100" s="46"/>
      <c r="I100" s="1"/>
      <c r="J100" s="46"/>
      <c r="K100" s="1"/>
      <c r="L100" s="1"/>
      <c r="M100" s="12"/>
      <c r="N100" s="2"/>
      <c r="O100" s="2"/>
      <c r="P100" s="2"/>
      <c r="Q100" s="2"/>
    </row>
    <row r="101" ht="12.75">
      <c r="A101" s="9"/>
      <c r="B101" s="54" t="s">
        <v>75</v>
      </c>
      <c r="C101" s="1"/>
      <c r="D101" s="1"/>
      <c r="E101" s="55" t="s">
        <v>429</v>
      </c>
      <c r="F101" s="1"/>
      <c r="G101" s="1"/>
      <c r="H101" s="46"/>
      <c r="I101" s="1"/>
      <c r="J101" s="46"/>
      <c r="K101" s="1"/>
      <c r="L101" s="1"/>
      <c r="M101" s="12"/>
      <c r="N101" s="2"/>
      <c r="O101" s="2"/>
      <c r="P101" s="2"/>
      <c r="Q101" s="2"/>
    </row>
    <row r="102" ht="12.75">
      <c r="A102" s="9"/>
      <c r="B102" s="54" t="s">
        <v>77</v>
      </c>
      <c r="C102" s="1"/>
      <c r="D102" s="1"/>
      <c r="E102" s="55" t="s">
        <v>430</v>
      </c>
      <c r="F102" s="1"/>
      <c r="G102" s="1"/>
      <c r="H102" s="46"/>
      <c r="I102" s="1"/>
      <c r="J102" s="46"/>
      <c r="K102" s="1"/>
      <c r="L102" s="1"/>
      <c r="M102" s="12"/>
      <c r="N102" s="2"/>
      <c r="O102" s="2"/>
      <c r="P102" s="2"/>
      <c r="Q102" s="2"/>
    </row>
    <row r="103" thickBot="1" ht="12.75">
      <c r="A103" s="9"/>
      <c r="B103" s="56" t="s">
        <v>79</v>
      </c>
      <c r="C103" s="29"/>
      <c r="D103" s="29"/>
      <c r="E103" s="57" t="s">
        <v>80</v>
      </c>
      <c r="F103" s="29"/>
      <c r="G103" s="29"/>
      <c r="H103" s="58"/>
      <c r="I103" s="29"/>
      <c r="J103" s="58"/>
      <c r="K103" s="29"/>
      <c r="L103" s="29"/>
      <c r="M103" s="12"/>
      <c r="N103" s="2"/>
      <c r="O103" s="2"/>
      <c r="P103" s="2"/>
      <c r="Q103" s="2"/>
    </row>
    <row r="104" thickTop="1" ht="12.75">
      <c r="A104" s="9"/>
      <c r="B104" s="47">
        <v>15</v>
      </c>
      <c r="C104" s="48" t="s">
        <v>212</v>
      </c>
      <c r="D104" s="48" t="s">
        <v>3</v>
      </c>
      <c r="E104" s="48" t="s">
        <v>213</v>
      </c>
      <c r="F104" s="48" t="s">
        <v>3</v>
      </c>
      <c r="G104" s="49" t="s">
        <v>214</v>
      </c>
      <c r="H104" s="59">
        <v>16187.200000000001</v>
      </c>
      <c r="I104" s="33">
        <f>ROUND(0,2)</f>
        <v>0</v>
      </c>
      <c r="J104" s="60">
        <f>ROUND(I104*H104,2)</f>
        <v>0</v>
      </c>
      <c r="K104" s="61">
        <v>0.20999999999999999</v>
      </c>
      <c r="L104" s="62">
        <f>IF(ISNUMBER(K104),ROUND(J104*(K104+1),2),0)</f>
        <v>0</v>
      </c>
      <c r="M104" s="12"/>
      <c r="N104" s="2"/>
      <c r="O104" s="2"/>
      <c r="P104" s="2"/>
      <c r="Q104" s="39">
        <f>IF(ISNUMBER(K104),IF(H104&gt;0,IF(I104&gt;0,J104,0),0),0)</f>
        <v>0</v>
      </c>
      <c r="R104" s="26">
        <f>IF(ISNUMBER(K104)=FALSE,J104,0)</f>
        <v>0</v>
      </c>
    </row>
    <row r="105" ht="12.75">
      <c r="A105" s="9"/>
      <c r="B105" s="54" t="s">
        <v>73</v>
      </c>
      <c r="C105" s="1"/>
      <c r="D105" s="1"/>
      <c r="E105" s="55" t="s">
        <v>431</v>
      </c>
      <c r="F105" s="1"/>
      <c r="G105" s="1"/>
      <c r="H105" s="46"/>
      <c r="I105" s="1"/>
      <c r="J105" s="46"/>
      <c r="K105" s="1"/>
      <c r="L105" s="1"/>
      <c r="M105" s="12"/>
      <c r="N105" s="2"/>
      <c r="O105" s="2"/>
      <c r="P105" s="2"/>
      <c r="Q105" s="2"/>
    </row>
    <row r="106" ht="12.75">
      <c r="A106" s="9"/>
      <c r="B106" s="54" t="s">
        <v>75</v>
      </c>
      <c r="C106" s="1"/>
      <c r="D106" s="1"/>
      <c r="E106" s="55" t="s">
        <v>432</v>
      </c>
      <c r="F106" s="1"/>
      <c r="G106" s="1"/>
      <c r="H106" s="46"/>
      <c r="I106" s="1"/>
      <c r="J106" s="46"/>
      <c r="K106" s="1"/>
      <c r="L106" s="1"/>
      <c r="M106" s="12"/>
      <c r="N106" s="2"/>
      <c r="O106" s="2"/>
      <c r="P106" s="2"/>
      <c r="Q106" s="2"/>
    </row>
    <row r="107" ht="12.75">
      <c r="A107" s="9"/>
      <c r="B107" s="54" t="s">
        <v>77</v>
      </c>
      <c r="C107" s="1"/>
      <c r="D107" s="1"/>
      <c r="E107" s="55" t="s">
        <v>217</v>
      </c>
      <c r="F107" s="1"/>
      <c r="G107" s="1"/>
      <c r="H107" s="46"/>
      <c r="I107" s="1"/>
      <c r="J107" s="46"/>
      <c r="K107" s="1"/>
      <c r="L107" s="1"/>
      <c r="M107" s="12"/>
      <c r="N107" s="2"/>
      <c r="O107" s="2"/>
      <c r="P107" s="2"/>
      <c r="Q107" s="2"/>
    </row>
    <row r="108" thickBot="1" ht="12.75">
      <c r="A108" s="9"/>
      <c r="B108" s="56" t="s">
        <v>79</v>
      </c>
      <c r="C108" s="29"/>
      <c r="D108" s="29"/>
      <c r="E108" s="57" t="s">
        <v>80</v>
      </c>
      <c r="F108" s="29"/>
      <c r="G108" s="29"/>
      <c r="H108" s="58"/>
      <c r="I108" s="29"/>
      <c r="J108" s="58"/>
      <c r="K108" s="29"/>
      <c r="L108" s="29"/>
      <c r="M108" s="12"/>
      <c r="N108" s="2"/>
      <c r="O108" s="2"/>
      <c r="P108" s="2"/>
      <c r="Q108" s="2"/>
    </row>
    <row r="109" thickTop="1" ht="12.75">
      <c r="A109" s="9"/>
      <c r="B109" s="47">
        <v>16</v>
      </c>
      <c r="C109" s="48" t="s">
        <v>433</v>
      </c>
      <c r="D109" s="48" t="s">
        <v>3</v>
      </c>
      <c r="E109" s="48" t="s">
        <v>434</v>
      </c>
      <c r="F109" s="48" t="s">
        <v>3</v>
      </c>
      <c r="G109" s="49" t="s">
        <v>214</v>
      </c>
      <c r="H109" s="59">
        <v>2085</v>
      </c>
      <c r="I109" s="33">
        <f>ROUND(0,2)</f>
        <v>0</v>
      </c>
      <c r="J109" s="60">
        <f>ROUND(I109*H109,2)</f>
        <v>0</v>
      </c>
      <c r="K109" s="61">
        <v>0.20999999999999999</v>
      </c>
      <c r="L109" s="62">
        <f>IF(ISNUMBER(K109),ROUND(J109*(K109+1),2),0)</f>
        <v>0</v>
      </c>
      <c r="M109" s="12"/>
      <c r="N109" s="2"/>
      <c r="O109" s="2"/>
      <c r="P109" s="2"/>
      <c r="Q109" s="39">
        <f>IF(ISNUMBER(K109),IF(H109&gt;0,IF(I109&gt;0,J109,0),0),0)</f>
        <v>0</v>
      </c>
      <c r="R109" s="26">
        <f>IF(ISNUMBER(K109)=FALSE,J109,0)</f>
        <v>0</v>
      </c>
    </row>
    <row r="110" ht="12.75">
      <c r="A110" s="9"/>
      <c r="B110" s="54" t="s">
        <v>73</v>
      </c>
      <c r="C110" s="1"/>
      <c r="D110" s="1"/>
      <c r="E110" s="55" t="s">
        <v>435</v>
      </c>
      <c r="F110" s="1"/>
      <c r="G110" s="1"/>
      <c r="H110" s="46"/>
      <c r="I110" s="1"/>
      <c r="J110" s="46"/>
      <c r="K110" s="1"/>
      <c r="L110" s="1"/>
      <c r="M110" s="12"/>
      <c r="N110" s="2"/>
      <c r="O110" s="2"/>
      <c r="P110" s="2"/>
      <c r="Q110" s="2"/>
    </row>
    <row r="111" ht="12.75">
      <c r="A111" s="9"/>
      <c r="B111" s="54" t="s">
        <v>75</v>
      </c>
      <c r="C111" s="1"/>
      <c r="D111" s="1"/>
      <c r="E111" s="55" t="s">
        <v>436</v>
      </c>
      <c r="F111" s="1"/>
      <c r="G111" s="1"/>
      <c r="H111" s="46"/>
      <c r="I111" s="1"/>
      <c r="J111" s="46"/>
      <c r="K111" s="1"/>
      <c r="L111" s="1"/>
      <c r="M111" s="12"/>
      <c r="N111" s="2"/>
      <c r="O111" s="2"/>
      <c r="P111" s="2"/>
      <c r="Q111" s="2"/>
    </row>
    <row r="112" ht="12.75">
      <c r="A112" s="9"/>
      <c r="B112" s="54" t="s">
        <v>77</v>
      </c>
      <c r="C112" s="1"/>
      <c r="D112" s="1"/>
      <c r="E112" s="55" t="s">
        <v>437</v>
      </c>
      <c r="F112" s="1"/>
      <c r="G112" s="1"/>
      <c r="H112" s="46"/>
      <c r="I112" s="1"/>
      <c r="J112" s="46"/>
      <c r="K112" s="1"/>
      <c r="L112" s="1"/>
      <c r="M112" s="12"/>
      <c r="N112" s="2"/>
      <c r="O112" s="2"/>
      <c r="P112" s="2"/>
      <c r="Q112" s="2"/>
    </row>
    <row r="113" thickBot="1" ht="12.75">
      <c r="A113" s="9"/>
      <c r="B113" s="56" t="s">
        <v>79</v>
      </c>
      <c r="C113" s="29"/>
      <c r="D113" s="29"/>
      <c r="E113" s="57" t="s">
        <v>80</v>
      </c>
      <c r="F113" s="29"/>
      <c r="G113" s="29"/>
      <c r="H113" s="58"/>
      <c r="I113" s="29"/>
      <c r="J113" s="58"/>
      <c r="K113" s="29"/>
      <c r="L113" s="29"/>
      <c r="M113" s="12"/>
      <c r="N113" s="2"/>
      <c r="O113" s="2"/>
      <c r="P113" s="2"/>
      <c r="Q113" s="2"/>
    </row>
    <row r="114" thickTop="1" ht="12.75">
      <c r="A114" s="9"/>
      <c r="B114" s="47">
        <v>17</v>
      </c>
      <c r="C114" s="48" t="s">
        <v>438</v>
      </c>
      <c r="D114" s="48" t="s">
        <v>3</v>
      </c>
      <c r="E114" s="48" t="s">
        <v>439</v>
      </c>
      <c r="F114" s="48" t="s">
        <v>3</v>
      </c>
      <c r="G114" s="49" t="s">
        <v>214</v>
      </c>
      <c r="H114" s="59">
        <v>2085</v>
      </c>
      <c r="I114" s="33">
        <f>ROUND(0,2)</f>
        <v>0</v>
      </c>
      <c r="J114" s="60">
        <f>ROUND(I114*H114,2)</f>
        <v>0</v>
      </c>
      <c r="K114" s="61">
        <v>0.20999999999999999</v>
      </c>
      <c r="L114" s="62">
        <f>IF(ISNUMBER(K114),ROUND(J114*(K114+1),2),0)</f>
        <v>0</v>
      </c>
      <c r="M114" s="12"/>
      <c r="N114" s="2"/>
      <c r="O114" s="2"/>
      <c r="P114" s="2"/>
      <c r="Q114" s="39">
        <f>IF(ISNUMBER(K114),IF(H114&gt;0,IF(I114&gt;0,J114,0),0),0)</f>
        <v>0</v>
      </c>
      <c r="R114" s="26">
        <f>IF(ISNUMBER(K114)=FALSE,J114,0)</f>
        <v>0</v>
      </c>
    </row>
    <row r="115" ht="12.75">
      <c r="A115" s="9"/>
      <c r="B115" s="54" t="s">
        <v>73</v>
      </c>
      <c r="C115" s="1"/>
      <c r="D115" s="1"/>
      <c r="E115" s="55" t="s">
        <v>440</v>
      </c>
      <c r="F115" s="1"/>
      <c r="G115" s="1"/>
      <c r="H115" s="46"/>
      <c r="I115" s="1"/>
      <c r="J115" s="46"/>
      <c r="K115" s="1"/>
      <c r="L115" s="1"/>
      <c r="M115" s="12"/>
      <c r="N115" s="2"/>
      <c r="O115" s="2"/>
      <c r="P115" s="2"/>
      <c r="Q115" s="2"/>
    </row>
    <row r="116" ht="12.75">
      <c r="A116" s="9"/>
      <c r="B116" s="54" t="s">
        <v>75</v>
      </c>
      <c r="C116" s="1"/>
      <c r="D116" s="1"/>
      <c r="E116" s="55" t="s">
        <v>436</v>
      </c>
      <c r="F116" s="1"/>
      <c r="G116" s="1"/>
      <c r="H116" s="46"/>
      <c r="I116" s="1"/>
      <c r="J116" s="46"/>
      <c r="K116" s="1"/>
      <c r="L116" s="1"/>
      <c r="M116" s="12"/>
      <c r="N116" s="2"/>
      <c r="O116" s="2"/>
      <c r="P116" s="2"/>
      <c r="Q116" s="2"/>
    </row>
    <row r="117" ht="12.75">
      <c r="A117" s="9"/>
      <c r="B117" s="54" t="s">
        <v>77</v>
      </c>
      <c r="C117" s="1"/>
      <c r="D117" s="1"/>
      <c r="E117" s="55" t="s">
        <v>441</v>
      </c>
      <c r="F117" s="1"/>
      <c r="G117" s="1"/>
      <c r="H117" s="46"/>
      <c r="I117" s="1"/>
      <c r="J117" s="46"/>
      <c r="K117" s="1"/>
      <c r="L117" s="1"/>
      <c r="M117" s="12"/>
      <c r="N117" s="2"/>
      <c r="O117" s="2"/>
      <c r="P117" s="2"/>
      <c r="Q117" s="2"/>
    </row>
    <row r="118" thickBot="1" ht="12.75">
      <c r="A118" s="9"/>
      <c r="B118" s="56" t="s">
        <v>79</v>
      </c>
      <c r="C118" s="29"/>
      <c r="D118" s="29"/>
      <c r="E118" s="57" t="s">
        <v>80</v>
      </c>
      <c r="F118" s="29"/>
      <c r="G118" s="29"/>
      <c r="H118" s="58"/>
      <c r="I118" s="29"/>
      <c r="J118" s="58"/>
      <c r="K118" s="29"/>
      <c r="L118" s="29"/>
      <c r="M118" s="12"/>
      <c r="N118" s="2"/>
      <c r="O118" s="2"/>
      <c r="P118" s="2"/>
      <c r="Q118" s="2"/>
    </row>
    <row r="119" thickTop="1" thickBot="1" ht="25" customHeight="1">
      <c r="A119" s="9"/>
      <c r="B119" s="1"/>
      <c r="C119" s="63">
        <v>1</v>
      </c>
      <c r="D119" s="1"/>
      <c r="E119" s="63" t="s">
        <v>135</v>
      </c>
      <c r="F119" s="1"/>
      <c r="G119" s="64" t="s">
        <v>127</v>
      </c>
      <c r="H119" s="65">
        <f>J49+J54+J59+J64+J69+J74+J79+J84+J89+J94+J99+J104+J109+J114</f>
        <v>0</v>
      </c>
      <c r="I119" s="64" t="s">
        <v>128</v>
      </c>
      <c r="J119" s="66">
        <f>(L119-H119)</f>
        <v>0</v>
      </c>
      <c r="K119" s="64" t="s">
        <v>129</v>
      </c>
      <c r="L119" s="67">
        <f>L49+L54+L59+L64+L69+L74+L79+L84+L89+L94+L99+L104+L109+L114</f>
        <v>0</v>
      </c>
      <c r="M119" s="12"/>
      <c r="N119" s="2"/>
      <c r="O119" s="2"/>
      <c r="P119" s="2"/>
      <c r="Q119" s="39">
        <f>0+Q49+Q54+Q59+Q64+Q69+Q74+Q79+Q84+Q89+Q94+Q99+Q104+Q109+Q114</f>
        <v>0</v>
      </c>
      <c r="R119" s="26">
        <f>0+R49+R54+R59+R64+R69+R74+R79+R84+R89+R94+R99+R104+R109+R114</f>
        <v>0</v>
      </c>
      <c r="S119" s="68">
        <f>Q119*(1+J119)+R119</f>
        <v>0</v>
      </c>
    </row>
    <row r="120" thickTop="1" thickBot="1" ht="25" customHeight="1">
      <c r="A120" s="9"/>
      <c r="B120" s="69"/>
      <c r="C120" s="69"/>
      <c r="D120" s="69"/>
      <c r="E120" s="69"/>
      <c r="F120" s="69"/>
      <c r="G120" s="70" t="s">
        <v>130</v>
      </c>
      <c r="H120" s="71">
        <f>J49+J54+J59+J64+J69+J74+J79+J84+J89+J94+J99+J104+J109+J114</f>
        <v>0</v>
      </c>
      <c r="I120" s="70" t="s">
        <v>131</v>
      </c>
      <c r="J120" s="72">
        <f>0+J119</f>
        <v>0</v>
      </c>
      <c r="K120" s="70" t="s">
        <v>132</v>
      </c>
      <c r="L120" s="73">
        <f>L49+L54+L59+L64+L69+L74+L79+L84+L89+L94+L99+L104+L109+L114</f>
        <v>0</v>
      </c>
      <c r="M120" s="12"/>
      <c r="N120" s="2"/>
      <c r="O120" s="2"/>
      <c r="P120" s="2"/>
      <c r="Q120" s="2"/>
    </row>
    <row r="121" ht="40" customHeight="1">
      <c r="A121" s="9"/>
      <c r="B121" s="78" t="s">
        <v>442</v>
      </c>
      <c r="C121" s="1"/>
      <c r="D121" s="1"/>
      <c r="E121" s="1"/>
      <c r="F121" s="1"/>
      <c r="G121" s="1"/>
      <c r="H121" s="46"/>
      <c r="I121" s="1"/>
      <c r="J121" s="46"/>
      <c r="K121" s="1"/>
      <c r="L121" s="1"/>
      <c r="M121" s="12"/>
      <c r="N121" s="2"/>
      <c r="O121" s="2"/>
      <c r="P121" s="2"/>
      <c r="Q121" s="2"/>
    </row>
    <row r="122" ht="12.75">
      <c r="A122" s="9"/>
      <c r="B122" s="47">
        <v>18</v>
      </c>
      <c r="C122" s="48" t="s">
        <v>443</v>
      </c>
      <c r="D122" s="48" t="s">
        <v>3</v>
      </c>
      <c r="E122" s="48" t="s">
        <v>444</v>
      </c>
      <c r="F122" s="48" t="s">
        <v>3</v>
      </c>
      <c r="G122" s="49" t="s">
        <v>155</v>
      </c>
      <c r="H122" s="50">
        <v>15.359999999999999</v>
      </c>
      <c r="I122" s="24">
        <f>ROUND(0,2)</f>
        <v>0</v>
      </c>
      <c r="J122" s="51">
        <f>ROUND(I122*H122,2)</f>
        <v>0</v>
      </c>
      <c r="K122" s="52">
        <v>0.20999999999999999</v>
      </c>
      <c r="L122" s="53">
        <f>IF(ISNUMBER(K122),ROUND(J122*(K122+1),2),0)</f>
        <v>0</v>
      </c>
      <c r="M122" s="12"/>
      <c r="N122" s="2"/>
      <c r="O122" s="2"/>
      <c r="P122" s="2"/>
      <c r="Q122" s="39">
        <f>IF(ISNUMBER(K122),IF(H122&gt;0,IF(I122&gt;0,J122,0),0),0)</f>
        <v>0</v>
      </c>
      <c r="R122" s="26">
        <f>IF(ISNUMBER(K122)=FALSE,J122,0)</f>
        <v>0</v>
      </c>
    </row>
    <row r="123" ht="12.75">
      <c r="A123" s="9"/>
      <c r="B123" s="54" t="s">
        <v>73</v>
      </c>
      <c r="C123" s="1"/>
      <c r="D123" s="1"/>
      <c r="E123" s="55" t="s">
        <v>445</v>
      </c>
      <c r="F123" s="1"/>
      <c r="G123" s="1"/>
      <c r="H123" s="46"/>
      <c r="I123" s="1"/>
      <c r="J123" s="46"/>
      <c r="K123" s="1"/>
      <c r="L123" s="1"/>
      <c r="M123" s="12"/>
      <c r="N123" s="2"/>
      <c r="O123" s="2"/>
      <c r="P123" s="2"/>
      <c r="Q123" s="2"/>
    </row>
    <row r="124" ht="12.75">
      <c r="A124" s="9"/>
      <c r="B124" s="54" t="s">
        <v>75</v>
      </c>
      <c r="C124" s="1"/>
      <c r="D124" s="1"/>
      <c r="E124" s="55" t="s">
        <v>446</v>
      </c>
      <c r="F124" s="1"/>
      <c r="G124" s="1"/>
      <c r="H124" s="46"/>
      <c r="I124" s="1"/>
      <c r="J124" s="46"/>
      <c r="K124" s="1"/>
      <c r="L124" s="1"/>
      <c r="M124" s="12"/>
      <c r="N124" s="2"/>
      <c r="O124" s="2"/>
      <c r="P124" s="2"/>
      <c r="Q124" s="2"/>
    </row>
    <row r="125" ht="12.75">
      <c r="A125" s="9"/>
      <c r="B125" s="54" t="s">
        <v>77</v>
      </c>
      <c r="C125" s="1"/>
      <c r="D125" s="1"/>
      <c r="E125" s="55" t="s">
        <v>447</v>
      </c>
      <c r="F125" s="1"/>
      <c r="G125" s="1"/>
      <c r="H125" s="46"/>
      <c r="I125" s="1"/>
      <c r="J125" s="46"/>
      <c r="K125" s="1"/>
      <c r="L125" s="1"/>
      <c r="M125" s="12"/>
      <c r="N125" s="2"/>
      <c r="O125" s="2"/>
      <c r="P125" s="2"/>
      <c r="Q125" s="2"/>
    </row>
    <row r="126" thickBot="1" ht="12.75">
      <c r="A126" s="9"/>
      <c r="B126" s="56" t="s">
        <v>79</v>
      </c>
      <c r="C126" s="29"/>
      <c r="D126" s="29"/>
      <c r="E126" s="57" t="s">
        <v>80</v>
      </c>
      <c r="F126" s="29"/>
      <c r="G126" s="29"/>
      <c r="H126" s="58"/>
      <c r="I126" s="29"/>
      <c r="J126" s="58"/>
      <c r="K126" s="29"/>
      <c r="L126" s="29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3">
        <v>2</v>
      </c>
      <c r="D127" s="1"/>
      <c r="E127" s="63" t="s">
        <v>380</v>
      </c>
      <c r="F127" s="1"/>
      <c r="G127" s="64" t="s">
        <v>127</v>
      </c>
      <c r="H127" s="65">
        <f>0+J122</f>
        <v>0</v>
      </c>
      <c r="I127" s="64" t="s">
        <v>128</v>
      </c>
      <c r="J127" s="66">
        <f>(L127-H127)</f>
        <v>0</v>
      </c>
      <c r="K127" s="64" t="s">
        <v>129</v>
      </c>
      <c r="L127" s="67">
        <f>0+L122</f>
        <v>0</v>
      </c>
      <c r="M127" s="12"/>
      <c r="N127" s="2"/>
      <c r="O127" s="2"/>
      <c r="P127" s="2"/>
      <c r="Q127" s="39">
        <f>0+Q122</f>
        <v>0</v>
      </c>
      <c r="R127" s="26">
        <f>0+R122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69"/>
      <c r="F128" s="69"/>
      <c r="G128" s="70" t="s">
        <v>130</v>
      </c>
      <c r="H128" s="71">
        <f>0+J122</f>
        <v>0</v>
      </c>
      <c r="I128" s="70" t="s">
        <v>131</v>
      </c>
      <c r="J128" s="72">
        <f>0+J127</f>
        <v>0</v>
      </c>
      <c r="K128" s="70" t="s">
        <v>132</v>
      </c>
      <c r="L128" s="73">
        <f>0+L122</f>
        <v>0</v>
      </c>
      <c r="M128" s="12"/>
      <c r="N128" s="2"/>
      <c r="O128" s="2"/>
      <c r="P128" s="2"/>
      <c r="Q128" s="2"/>
    </row>
    <row r="129" ht="40" customHeight="1">
      <c r="A129" s="9"/>
      <c r="B129" s="78" t="s">
        <v>233</v>
      </c>
      <c r="C129" s="1"/>
      <c r="D129" s="1"/>
      <c r="E129" s="1"/>
      <c r="F129" s="1"/>
      <c r="G129" s="1"/>
      <c r="H129" s="46"/>
      <c r="I129" s="1"/>
      <c r="J129" s="46"/>
      <c r="K129" s="1"/>
      <c r="L129" s="1"/>
      <c r="M129" s="12"/>
      <c r="N129" s="2"/>
      <c r="O129" s="2"/>
      <c r="P129" s="2"/>
      <c r="Q129" s="2"/>
    </row>
    <row r="130" ht="12.75">
      <c r="A130" s="9"/>
      <c r="B130" s="47">
        <v>19</v>
      </c>
      <c r="C130" s="48" t="s">
        <v>448</v>
      </c>
      <c r="D130" s="48" t="s">
        <v>3</v>
      </c>
      <c r="E130" s="48" t="s">
        <v>449</v>
      </c>
      <c r="F130" s="48" t="s">
        <v>3</v>
      </c>
      <c r="G130" s="49" t="s">
        <v>214</v>
      </c>
      <c r="H130" s="50">
        <v>8576</v>
      </c>
      <c r="I130" s="24">
        <f>ROUND(0,2)</f>
        <v>0</v>
      </c>
      <c r="J130" s="51">
        <f>ROUND(I130*H130,2)</f>
        <v>0</v>
      </c>
      <c r="K130" s="52">
        <v>0.20999999999999999</v>
      </c>
      <c r="L130" s="53">
        <f>IF(ISNUMBER(K130),ROUND(J130*(K130+1),2),0)</f>
        <v>0</v>
      </c>
      <c r="M130" s="12"/>
      <c r="N130" s="2"/>
      <c r="O130" s="2"/>
      <c r="P130" s="2"/>
      <c r="Q130" s="39">
        <f>IF(ISNUMBER(K130),IF(H130&gt;0,IF(I130&gt;0,J130,0),0),0)</f>
        <v>0</v>
      </c>
      <c r="R130" s="26">
        <f>IF(ISNUMBER(K130)=FALSE,J130,0)</f>
        <v>0</v>
      </c>
    </row>
    <row r="131" ht="12.75">
      <c r="A131" s="9"/>
      <c r="B131" s="54" t="s">
        <v>73</v>
      </c>
      <c r="C131" s="1"/>
      <c r="D131" s="1"/>
      <c r="E131" s="55" t="s">
        <v>450</v>
      </c>
      <c r="F131" s="1"/>
      <c r="G131" s="1"/>
      <c r="H131" s="46"/>
      <c r="I131" s="1"/>
      <c r="J131" s="46"/>
      <c r="K131" s="1"/>
      <c r="L131" s="1"/>
      <c r="M131" s="12"/>
      <c r="N131" s="2"/>
      <c r="O131" s="2"/>
      <c r="P131" s="2"/>
      <c r="Q131" s="2"/>
    </row>
    <row r="132" ht="12.75">
      <c r="A132" s="9"/>
      <c r="B132" s="54" t="s">
        <v>75</v>
      </c>
      <c r="C132" s="1"/>
      <c r="D132" s="1"/>
      <c r="E132" s="55" t="s">
        <v>451</v>
      </c>
      <c r="F132" s="1"/>
      <c r="G132" s="1"/>
      <c r="H132" s="46"/>
      <c r="I132" s="1"/>
      <c r="J132" s="46"/>
      <c r="K132" s="1"/>
      <c r="L132" s="1"/>
      <c r="M132" s="12"/>
      <c r="N132" s="2"/>
      <c r="O132" s="2"/>
      <c r="P132" s="2"/>
      <c r="Q132" s="2"/>
    </row>
    <row r="133" ht="12.75">
      <c r="A133" s="9"/>
      <c r="B133" s="54" t="s">
        <v>77</v>
      </c>
      <c r="C133" s="1"/>
      <c r="D133" s="1"/>
      <c r="E133" s="55" t="s">
        <v>452</v>
      </c>
      <c r="F133" s="1"/>
      <c r="G133" s="1"/>
      <c r="H133" s="46"/>
      <c r="I133" s="1"/>
      <c r="J133" s="46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56" t="s">
        <v>79</v>
      </c>
      <c r="C134" s="29"/>
      <c r="D134" s="29"/>
      <c r="E134" s="57" t="s">
        <v>80</v>
      </c>
      <c r="F134" s="29"/>
      <c r="G134" s="29"/>
      <c r="H134" s="58"/>
      <c r="I134" s="29"/>
      <c r="J134" s="58"/>
      <c r="K134" s="29"/>
      <c r="L134" s="29"/>
      <c r="M134" s="12"/>
      <c r="N134" s="2"/>
      <c r="O134" s="2"/>
      <c r="P134" s="2"/>
      <c r="Q134" s="2"/>
    </row>
    <row r="135" thickTop="1" ht="12.75">
      <c r="A135" s="9"/>
      <c r="B135" s="47">
        <v>20</v>
      </c>
      <c r="C135" s="48" t="s">
        <v>453</v>
      </c>
      <c r="D135" s="48" t="s">
        <v>3</v>
      </c>
      <c r="E135" s="48" t="s">
        <v>454</v>
      </c>
      <c r="F135" s="48" t="s">
        <v>3</v>
      </c>
      <c r="G135" s="49" t="s">
        <v>214</v>
      </c>
      <c r="H135" s="59">
        <v>6164</v>
      </c>
      <c r="I135" s="33">
        <f>ROUND(0,2)</f>
        <v>0</v>
      </c>
      <c r="J135" s="60">
        <f>ROUND(I135*H135,2)</f>
        <v>0</v>
      </c>
      <c r="K135" s="61">
        <v>0.20999999999999999</v>
      </c>
      <c r="L135" s="62">
        <f>IF(ISNUMBER(K135),ROUND(J135*(K135+1),2),0)</f>
        <v>0</v>
      </c>
      <c r="M135" s="12"/>
      <c r="N135" s="2"/>
      <c r="O135" s="2"/>
      <c r="P135" s="2"/>
      <c r="Q135" s="39">
        <f>IF(ISNUMBER(K135),IF(H135&gt;0,IF(I135&gt;0,J135,0),0),0)</f>
        <v>0</v>
      </c>
      <c r="R135" s="26">
        <f>IF(ISNUMBER(K135)=FALSE,J135,0)</f>
        <v>0</v>
      </c>
    </row>
    <row r="136" ht="12.75">
      <c r="A136" s="9"/>
      <c r="B136" s="54" t="s">
        <v>73</v>
      </c>
      <c r="C136" s="1"/>
      <c r="D136" s="1"/>
      <c r="E136" s="55" t="s">
        <v>455</v>
      </c>
      <c r="F136" s="1"/>
      <c r="G136" s="1"/>
      <c r="H136" s="46"/>
      <c r="I136" s="1"/>
      <c r="J136" s="46"/>
      <c r="K136" s="1"/>
      <c r="L136" s="1"/>
      <c r="M136" s="12"/>
      <c r="N136" s="2"/>
      <c r="O136" s="2"/>
      <c r="P136" s="2"/>
      <c r="Q136" s="2"/>
    </row>
    <row r="137" ht="12.75">
      <c r="A137" s="9"/>
      <c r="B137" s="54" t="s">
        <v>75</v>
      </c>
      <c r="C137" s="1"/>
      <c r="D137" s="1"/>
      <c r="E137" s="55" t="s">
        <v>456</v>
      </c>
      <c r="F137" s="1"/>
      <c r="G137" s="1"/>
      <c r="H137" s="46"/>
      <c r="I137" s="1"/>
      <c r="J137" s="46"/>
      <c r="K137" s="1"/>
      <c r="L137" s="1"/>
      <c r="M137" s="12"/>
      <c r="N137" s="2"/>
      <c r="O137" s="2"/>
      <c r="P137" s="2"/>
      <c r="Q137" s="2"/>
    </row>
    <row r="138" ht="12.75">
      <c r="A138" s="9"/>
      <c r="B138" s="54" t="s">
        <v>77</v>
      </c>
      <c r="C138" s="1"/>
      <c r="D138" s="1"/>
      <c r="E138" s="55" t="s">
        <v>452</v>
      </c>
      <c r="F138" s="1"/>
      <c r="G138" s="1"/>
      <c r="H138" s="46"/>
      <c r="I138" s="1"/>
      <c r="J138" s="46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56" t="s">
        <v>79</v>
      </c>
      <c r="C139" s="29"/>
      <c r="D139" s="29"/>
      <c r="E139" s="57" t="s">
        <v>80</v>
      </c>
      <c r="F139" s="29"/>
      <c r="G139" s="29"/>
      <c r="H139" s="58"/>
      <c r="I139" s="29"/>
      <c r="J139" s="58"/>
      <c r="K139" s="29"/>
      <c r="L139" s="29"/>
      <c r="M139" s="12"/>
      <c r="N139" s="2"/>
      <c r="O139" s="2"/>
      <c r="P139" s="2"/>
      <c r="Q139" s="2"/>
    </row>
    <row r="140" thickTop="1" ht="12.75">
      <c r="A140" s="9"/>
      <c r="B140" s="47">
        <v>21</v>
      </c>
      <c r="C140" s="48" t="s">
        <v>457</v>
      </c>
      <c r="D140" s="48" t="s">
        <v>3</v>
      </c>
      <c r="E140" s="48" t="s">
        <v>458</v>
      </c>
      <c r="F140" s="48" t="s">
        <v>3</v>
      </c>
      <c r="G140" s="49" t="s">
        <v>214</v>
      </c>
      <c r="H140" s="59">
        <v>1042.5</v>
      </c>
      <c r="I140" s="33">
        <f>ROUND(0,2)</f>
        <v>0</v>
      </c>
      <c r="J140" s="60">
        <f>ROUND(I140*H140,2)</f>
        <v>0</v>
      </c>
      <c r="K140" s="61">
        <v>0.20999999999999999</v>
      </c>
      <c r="L140" s="62">
        <f>IF(ISNUMBER(K140),ROUND(J140*(K140+1),2),0)</f>
        <v>0</v>
      </c>
      <c r="M140" s="12"/>
      <c r="N140" s="2"/>
      <c r="O140" s="2"/>
      <c r="P140" s="2"/>
      <c r="Q140" s="39">
        <f>IF(ISNUMBER(K140),IF(H140&gt;0,IF(I140&gt;0,J140,0),0),0)</f>
        <v>0</v>
      </c>
      <c r="R140" s="26">
        <f>IF(ISNUMBER(K140)=FALSE,J140,0)</f>
        <v>0</v>
      </c>
    </row>
    <row r="141" ht="12.75">
      <c r="A141" s="9"/>
      <c r="B141" s="54" t="s">
        <v>73</v>
      </c>
      <c r="C141" s="1"/>
      <c r="D141" s="1"/>
      <c r="E141" s="55" t="s">
        <v>459</v>
      </c>
      <c r="F141" s="1"/>
      <c r="G141" s="1"/>
      <c r="H141" s="46"/>
      <c r="I141" s="1"/>
      <c r="J141" s="46"/>
      <c r="K141" s="1"/>
      <c r="L141" s="1"/>
      <c r="M141" s="12"/>
      <c r="N141" s="2"/>
      <c r="O141" s="2"/>
      <c r="P141" s="2"/>
      <c r="Q141" s="2"/>
    </row>
    <row r="142" ht="12.75">
      <c r="A142" s="9"/>
      <c r="B142" s="54" t="s">
        <v>75</v>
      </c>
      <c r="C142" s="1"/>
      <c r="D142" s="1"/>
      <c r="E142" s="55" t="s">
        <v>460</v>
      </c>
      <c r="F142" s="1"/>
      <c r="G142" s="1"/>
      <c r="H142" s="46"/>
      <c r="I142" s="1"/>
      <c r="J142" s="46"/>
      <c r="K142" s="1"/>
      <c r="L142" s="1"/>
      <c r="M142" s="12"/>
      <c r="N142" s="2"/>
      <c r="O142" s="2"/>
      <c r="P142" s="2"/>
      <c r="Q142" s="2"/>
    </row>
    <row r="143" ht="12.75">
      <c r="A143" s="9"/>
      <c r="B143" s="54" t="s">
        <v>77</v>
      </c>
      <c r="C143" s="1"/>
      <c r="D143" s="1"/>
      <c r="E143" s="55" t="s">
        <v>461</v>
      </c>
      <c r="F143" s="1"/>
      <c r="G143" s="1"/>
      <c r="H143" s="46"/>
      <c r="I143" s="1"/>
      <c r="J143" s="46"/>
      <c r="K143" s="1"/>
      <c r="L143" s="1"/>
      <c r="M143" s="12"/>
      <c r="N143" s="2"/>
      <c r="O143" s="2"/>
      <c r="P143" s="2"/>
      <c r="Q143" s="2"/>
    </row>
    <row r="144" thickBot="1" ht="12.75">
      <c r="A144" s="9"/>
      <c r="B144" s="56" t="s">
        <v>79</v>
      </c>
      <c r="C144" s="29"/>
      <c r="D144" s="29"/>
      <c r="E144" s="57" t="s">
        <v>80</v>
      </c>
      <c r="F144" s="29"/>
      <c r="G144" s="29"/>
      <c r="H144" s="58"/>
      <c r="I144" s="29"/>
      <c r="J144" s="58"/>
      <c r="K144" s="29"/>
      <c r="L144" s="29"/>
      <c r="M144" s="12"/>
      <c r="N144" s="2"/>
      <c r="O144" s="2"/>
      <c r="P144" s="2"/>
      <c r="Q144" s="2"/>
    </row>
    <row r="145" thickTop="1" ht="12.75">
      <c r="A145" s="9"/>
      <c r="B145" s="47">
        <v>22</v>
      </c>
      <c r="C145" s="48" t="s">
        <v>239</v>
      </c>
      <c r="D145" s="48" t="s">
        <v>3</v>
      </c>
      <c r="E145" s="48" t="s">
        <v>240</v>
      </c>
      <c r="F145" s="48" t="s">
        <v>3</v>
      </c>
      <c r="G145" s="49" t="s">
        <v>214</v>
      </c>
      <c r="H145" s="59">
        <v>6164</v>
      </c>
      <c r="I145" s="33">
        <f>ROUND(0,2)</f>
        <v>0</v>
      </c>
      <c r="J145" s="60">
        <f>ROUND(I145*H145,2)</f>
        <v>0</v>
      </c>
      <c r="K145" s="61">
        <v>0.20999999999999999</v>
      </c>
      <c r="L145" s="62">
        <f>IF(ISNUMBER(K145),ROUND(J145*(K145+1),2),0)</f>
        <v>0</v>
      </c>
      <c r="M145" s="12"/>
      <c r="N145" s="2"/>
      <c r="O145" s="2"/>
      <c r="P145" s="2"/>
      <c r="Q145" s="39">
        <f>IF(ISNUMBER(K145),IF(H145&gt;0,IF(I145&gt;0,J145,0),0),0)</f>
        <v>0</v>
      </c>
      <c r="R145" s="26">
        <f>IF(ISNUMBER(K145)=FALSE,J145,0)</f>
        <v>0</v>
      </c>
    </row>
    <row r="146" ht="12.75">
      <c r="A146" s="9"/>
      <c r="B146" s="54" t="s">
        <v>73</v>
      </c>
      <c r="C146" s="1"/>
      <c r="D146" s="1"/>
      <c r="E146" s="55" t="s">
        <v>462</v>
      </c>
      <c r="F146" s="1"/>
      <c r="G146" s="1"/>
      <c r="H146" s="46"/>
      <c r="I146" s="1"/>
      <c r="J146" s="46"/>
      <c r="K146" s="1"/>
      <c r="L146" s="1"/>
      <c r="M146" s="12"/>
      <c r="N146" s="2"/>
      <c r="O146" s="2"/>
      <c r="P146" s="2"/>
      <c r="Q146" s="2"/>
    </row>
    <row r="147" ht="12.75">
      <c r="A147" s="9"/>
      <c r="B147" s="54" t="s">
        <v>75</v>
      </c>
      <c r="C147" s="1"/>
      <c r="D147" s="1"/>
      <c r="E147" s="55" t="s">
        <v>463</v>
      </c>
      <c r="F147" s="1"/>
      <c r="G147" s="1"/>
      <c r="H147" s="46"/>
      <c r="I147" s="1"/>
      <c r="J147" s="46"/>
      <c r="K147" s="1"/>
      <c r="L147" s="1"/>
      <c r="M147" s="12"/>
      <c r="N147" s="2"/>
      <c r="O147" s="2"/>
      <c r="P147" s="2"/>
      <c r="Q147" s="2"/>
    </row>
    <row r="148" ht="12.75">
      <c r="A148" s="9"/>
      <c r="B148" s="54" t="s">
        <v>77</v>
      </c>
      <c r="C148" s="1"/>
      <c r="D148" s="1"/>
      <c r="E148" s="55" t="s">
        <v>243</v>
      </c>
      <c r="F148" s="1"/>
      <c r="G148" s="1"/>
      <c r="H148" s="46"/>
      <c r="I148" s="1"/>
      <c r="J148" s="46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56" t="s">
        <v>79</v>
      </c>
      <c r="C149" s="29"/>
      <c r="D149" s="29"/>
      <c r="E149" s="57" t="s">
        <v>80</v>
      </c>
      <c r="F149" s="29"/>
      <c r="G149" s="29"/>
      <c r="H149" s="58"/>
      <c r="I149" s="29"/>
      <c r="J149" s="58"/>
      <c r="K149" s="29"/>
      <c r="L149" s="29"/>
      <c r="M149" s="12"/>
      <c r="N149" s="2"/>
      <c r="O149" s="2"/>
      <c r="P149" s="2"/>
      <c r="Q149" s="2"/>
    </row>
    <row r="150" thickTop="1" ht="12.75">
      <c r="A150" s="9"/>
      <c r="B150" s="47">
        <v>23</v>
      </c>
      <c r="C150" s="48" t="s">
        <v>464</v>
      </c>
      <c r="D150" s="48" t="s">
        <v>3</v>
      </c>
      <c r="E150" s="48" t="s">
        <v>465</v>
      </c>
      <c r="F150" s="48" t="s">
        <v>3</v>
      </c>
      <c r="G150" s="49" t="s">
        <v>214</v>
      </c>
      <c r="H150" s="59">
        <v>12021.32</v>
      </c>
      <c r="I150" s="33">
        <f>ROUND(0,2)</f>
        <v>0</v>
      </c>
      <c r="J150" s="60">
        <f>ROUND(I150*H150,2)</f>
        <v>0</v>
      </c>
      <c r="K150" s="61">
        <v>0.20999999999999999</v>
      </c>
      <c r="L150" s="62">
        <f>IF(ISNUMBER(K150),ROUND(J150*(K150+1),2),0)</f>
        <v>0</v>
      </c>
      <c r="M150" s="12"/>
      <c r="N150" s="2"/>
      <c r="O150" s="2"/>
      <c r="P150" s="2"/>
      <c r="Q150" s="39">
        <f>IF(ISNUMBER(K150),IF(H150&gt;0,IF(I150&gt;0,J150,0),0),0)</f>
        <v>0</v>
      </c>
      <c r="R150" s="26">
        <f>IF(ISNUMBER(K150)=FALSE,J150,0)</f>
        <v>0</v>
      </c>
    </row>
    <row r="151" ht="12.75">
      <c r="A151" s="9"/>
      <c r="B151" s="54" t="s">
        <v>73</v>
      </c>
      <c r="C151" s="1"/>
      <c r="D151" s="1"/>
      <c r="E151" s="55" t="s">
        <v>466</v>
      </c>
      <c r="F151" s="1"/>
      <c r="G151" s="1"/>
      <c r="H151" s="46"/>
      <c r="I151" s="1"/>
      <c r="J151" s="46"/>
      <c r="K151" s="1"/>
      <c r="L151" s="1"/>
      <c r="M151" s="12"/>
      <c r="N151" s="2"/>
      <c r="O151" s="2"/>
      <c r="P151" s="2"/>
      <c r="Q151" s="2"/>
    </row>
    <row r="152" ht="12.75">
      <c r="A152" s="9"/>
      <c r="B152" s="54" t="s">
        <v>75</v>
      </c>
      <c r="C152" s="1"/>
      <c r="D152" s="1"/>
      <c r="E152" s="55" t="s">
        <v>467</v>
      </c>
      <c r="F152" s="1"/>
      <c r="G152" s="1"/>
      <c r="H152" s="46"/>
      <c r="I152" s="1"/>
      <c r="J152" s="46"/>
      <c r="K152" s="1"/>
      <c r="L152" s="1"/>
      <c r="M152" s="12"/>
      <c r="N152" s="2"/>
      <c r="O152" s="2"/>
      <c r="P152" s="2"/>
      <c r="Q152" s="2"/>
    </row>
    <row r="153" ht="12.75">
      <c r="A153" s="9"/>
      <c r="B153" s="54" t="s">
        <v>77</v>
      </c>
      <c r="C153" s="1"/>
      <c r="D153" s="1"/>
      <c r="E153" s="55" t="s">
        <v>243</v>
      </c>
      <c r="F153" s="1"/>
      <c r="G153" s="1"/>
      <c r="H153" s="46"/>
      <c r="I153" s="1"/>
      <c r="J153" s="46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56" t="s">
        <v>79</v>
      </c>
      <c r="C154" s="29"/>
      <c r="D154" s="29"/>
      <c r="E154" s="57" t="s">
        <v>80</v>
      </c>
      <c r="F154" s="29"/>
      <c r="G154" s="29"/>
      <c r="H154" s="58"/>
      <c r="I154" s="29"/>
      <c r="J154" s="58"/>
      <c r="K154" s="29"/>
      <c r="L154" s="29"/>
      <c r="M154" s="12"/>
      <c r="N154" s="2"/>
      <c r="O154" s="2"/>
      <c r="P154" s="2"/>
      <c r="Q154" s="2"/>
    </row>
    <row r="155" thickTop="1" ht="12.75">
      <c r="A155" s="9"/>
      <c r="B155" s="47">
        <v>24</v>
      </c>
      <c r="C155" s="48" t="s">
        <v>468</v>
      </c>
      <c r="D155" s="48" t="s">
        <v>3</v>
      </c>
      <c r="E155" s="48" t="s">
        <v>469</v>
      </c>
      <c r="F155" s="48" t="s">
        <v>3</v>
      </c>
      <c r="G155" s="49" t="s">
        <v>214</v>
      </c>
      <c r="H155" s="59">
        <v>6062</v>
      </c>
      <c r="I155" s="33">
        <f>ROUND(0,2)</f>
        <v>0</v>
      </c>
      <c r="J155" s="60">
        <f>ROUND(I155*H155,2)</f>
        <v>0</v>
      </c>
      <c r="K155" s="61">
        <v>0.20999999999999999</v>
      </c>
      <c r="L155" s="62">
        <f>IF(ISNUMBER(K155),ROUND(J155*(K155+1),2),0)</f>
        <v>0</v>
      </c>
      <c r="M155" s="12"/>
      <c r="N155" s="2"/>
      <c r="O155" s="2"/>
      <c r="P155" s="2"/>
      <c r="Q155" s="39">
        <f>IF(ISNUMBER(K155),IF(H155&gt;0,IF(I155&gt;0,J155,0),0),0)</f>
        <v>0</v>
      </c>
      <c r="R155" s="26">
        <f>IF(ISNUMBER(K155)=FALSE,J155,0)</f>
        <v>0</v>
      </c>
    </row>
    <row r="156" ht="12.75">
      <c r="A156" s="9"/>
      <c r="B156" s="54" t="s">
        <v>73</v>
      </c>
      <c r="C156" s="1"/>
      <c r="D156" s="1"/>
      <c r="E156" s="55" t="s">
        <v>470</v>
      </c>
      <c r="F156" s="1"/>
      <c r="G156" s="1"/>
      <c r="H156" s="46"/>
      <c r="I156" s="1"/>
      <c r="J156" s="46"/>
      <c r="K156" s="1"/>
      <c r="L156" s="1"/>
      <c r="M156" s="12"/>
      <c r="N156" s="2"/>
      <c r="O156" s="2"/>
      <c r="P156" s="2"/>
      <c r="Q156" s="2"/>
    </row>
    <row r="157" ht="12.75">
      <c r="A157" s="9"/>
      <c r="B157" s="54" t="s">
        <v>75</v>
      </c>
      <c r="C157" s="1"/>
      <c r="D157" s="1"/>
      <c r="E157" s="55" t="s">
        <v>471</v>
      </c>
      <c r="F157" s="1"/>
      <c r="G157" s="1"/>
      <c r="H157" s="46"/>
      <c r="I157" s="1"/>
      <c r="J157" s="46"/>
      <c r="K157" s="1"/>
      <c r="L157" s="1"/>
      <c r="M157" s="12"/>
      <c r="N157" s="2"/>
      <c r="O157" s="2"/>
      <c r="P157" s="2"/>
      <c r="Q157" s="2"/>
    </row>
    <row r="158" ht="12.75">
      <c r="A158" s="9"/>
      <c r="B158" s="54" t="s">
        <v>77</v>
      </c>
      <c r="C158" s="1"/>
      <c r="D158" s="1"/>
      <c r="E158" s="55" t="s">
        <v>252</v>
      </c>
      <c r="F158" s="1"/>
      <c r="G158" s="1"/>
      <c r="H158" s="46"/>
      <c r="I158" s="1"/>
      <c r="J158" s="46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56" t="s">
        <v>79</v>
      </c>
      <c r="C159" s="29"/>
      <c r="D159" s="29"/>
      <c r="E159" s="57" t="s">
        <v>80</v>
      </c>
      <c r="F159" s="29"/>
      <c r="G159" s="29"/>
      <c r="H159" s="58"/>
      <c r="I159" s="29"/>
      <c r="J159" s="58"/>
      <c r="K159" s="29"/>
      <c r="L159" s="29"/>
      <c r="M159" s="12"/>
      <c r="N159" s="2"/>
      <c r="O159" s="2"/>
      <c r="P159" s="2"/>
      <c r="Q159" s="2"/>
    </row>
    <row r="160" thickTop="1" ht="12.75">
      <c r="A160" s="9"/>
      <c r="B160" s="47">
        <v>25</v>
      </c>
      <c r="C160" s="48" t="s">
        <v>472</v>
      </c>
      <c r="D160" s="48" t="s">
        <v>3</v>
      </c>
      <c r="E160" s="48" t="s">
        <v>473</v>
      </c>
      <c r="F160" s="48" t="s">
        <v>3</v>
      </c>
      <c r="G160" s="49" t="s">
        <v>214</v>
      </c>
      <c r="H160" s="59">
        <v>6222.8000000000002</v>
      </c>
      <c r="I160" s="33">
        <f>ROUND(0,2)</f>
        <v>0</v>
      </c>
      <c r="J160" s="60">
        <f>ROUND(I160*H160,2)</f>
        <v>0</v>
      </c>
      <c r="K160" s="61">
        <v>0.20999999999999999</v>
      </c>
      <c r="L160" s="62">
        <f>IF(ISNUMBER(K160),ROUND(J160*(K160+1),2),0)</f>
        <v>0</v>
      </c>
      <c r="M160" s="12"/>
      <c r="N160" s="2"/>
      <c r="O160" s="2"/>
      <c r="P160" s="2"/>
      <c r="Q160" s="39">
        <f>IF(ISNUMBER(K160),IF(H160&gt;0,IF(I160&gt;0,J160,0),0),0)</f>
        <v>0</v>
      </c>
      <c r="R160" s="26">
        <f>IF(ISNUMBER(K160)=FALSE,J160,0)</f>
        <v>0</v>
      </c>
    </row>
    <row r="161" ht="12.75">
      <c r="A161" s="9"/>
      <c r="B161" s="54" t="s">
        <v>73</v>
      </c>
      <c r="C161" s="1"/>
      <c r="D161" s="1"/>
      <c r="E161" s="55" t="s">
        <v>474</v>
      </c>
      <c r="F161" s="1"/>
      <c r="G161" s="1"/>
      <c r="H161" s="46"/>
      <c r="I161" s="1"/>
      <c r="J161" s="46"/>
      <c r="K161" s="1"/>
      <c r="L161" s="1"/>
      <c r="M161" s="12"/>
      <c r="N161" s="2"/>
      <c r="O161" s="2"/>
      <c r="P161" s="2"/>
      <c r="Q161" s="2"/>
    </row>
    <row r="162" ht="12.75">
      <c r="A162" s="9"/>
      <c r="B162" s="54" t="s">
        <v>75</v>
      </c>
      <c r="C162" s="1"/>
      <c r="D162" s="1"/>
      <c r="E162" s="55" t="s">
        <v>475</v>
      </c>
      <c r="F162" s="1"/>
      <c r="G162" s="1"/>
      <c r="H162" s="46"/>
      <c r="I162" s="1"/>
      <c r="J162" s="46"/>
      <c r="K162" s="1"/>
      <c r="L162" s="1"/>
      <c r="M162" s="12"/>
      <c r="N162" s="2"/>
      <c r="O162" s="2"/>
      <c r="P162" s="2"/>
      <c r="Q162" s="2"/>
    </row>
    <row r="163" ht="12.75">
      <c r="A163" s="9"/>
      <c r="B163" s="54" t="s">
        <v>77</v>
      </c>
      <c r="C163" s="1"/>
      <c r="D163" s="1"/>
      <c r="E163" s="55" t="s">
        <v>252</v>
      </c>
      <c r="F163" s="1"/>
      <c r="G163" s="1"/>
      <c r="H163" s="46"/>
      <c r="I163" s="1"/>
      <c r="J163" s="46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56" t="s">
        <v>79</v>
      </c>
      <c r="C164" s="29"/>
      <c r="D164" s="29"/>
      <c r="E164" s="57" t="s">
        <v>80</v>
      </c>
      <c r="F164" s="29"/>
      <c r="G164" s="29"/>
      <c r="H164" s="58"/>
      <c r="I164" s="29"/>
      <c r="J164" s="58"/>
      <c r="K164" s="29"/>
      <c r="L164" s="29"/>
      <c r="M164" s="12"/>
      <c r="N164" s="2"/>
      <c r="O164" s="2"/>
      <c r="P164" s="2"/>
      <c r="Q164" s="2"/>
    </row>
    <row r="165" thickTop="1" ht="12.75">
      <c r="A165" s="9"/>
      <c r="B165" s="47">
        <v>26</v>
      </c>
      <c r="C165" s="48" t="s">
        <v>476</v>
      </c>
      <c r="D165" s="48" t="s">
        <v>3</v>
      </c>
      <c r="E165" s="48" t="s">
        <v>477</v>
      </c>
      <c r="F165" s="48" t="s">
        <v>3</v>
      </c>
      <c r="G165" s="49" t="s">
        <v>214</v>
      </c>
      <c r="H165" s="59">
        <v>5665.5200000000004</v>
      </c>
      <c r="I165" s="33">
        <f>ROUND(0,2)</f>
        <v>0</v>
      </c>
      <c r="J165" s="60">
        <f>ROUND(I165*H165,2)</f>
        <v>0</v>
      </c>
      <c r="K165" s="61">
        <v>0.20999999999999999</v>
      </c>
      <c r="L165" s="62">
        <f>IF(ISNUMBER(K165),ROUND(J165*(K165+1),2),0)</f>
        <v>0</v>
      </c>
      <c r="M165" s="12"/>
      <c r="N165" s="2"/>
      <c r="O165" s="2"/>
      <c r="P165" s="2"/>
      <c r="Q165" s="39">
        <f>IF(ISNUMBER(K165),IF(H165&gt;0,IF(I165&gt;0,J165,0),0),0)</f>
        <v>0</v>
      </c>
      <c r="R165" s="26">
        <f>IF(ISNUMBER(K165)=FALSE,J165,0)</f>
        <v>0</v>
      </c>
    </row>
    <row r="166" ht="12.75">
      <c r="A166" s="9"/>
      <c r="B166" s="54" t="s">
        <v>73</v>
      </c>
      <c r="C166" s="1"/>
      <c r="D166" s="1"/>
      <c r="E166" s="55" t="s">
        <v>478</v>
      </c>
      <c r="F166" s="1"/>
      <c r="G166" s="1"/>
      <c r="H166" s="46"/>
      <c r="I166" s="1"/>
      <c r="J166" s="46"/>
      <c r="K166" s="1"/>
      <c r="L166" s="1"/>
      <c r="M166" s="12"/>
      <c r="N166" s="2"/>
      <c r="O166" s="2"/>
      <c r="P166" s="2"/>
      <c r="Q166" s="2"/>
    </row>
    <row r="167" ht="12.75">
      <c r="A167" s="9"/>
      <c r="B167" s="54" t="s">
        <v>75</v>
      </c>
      <c r="C167" s="1"/>
      <c r="D167" s="1"/>
      <c r="E167" s="55" t="s">
        <v>479</v>
      </c>
      <c r="F167" s="1"/>
      <c r="G167" s="1"/>
      <c r="H167" s="46"/>
      <c r="I167" s="1"/>
      <c r="J167" s="46"/>
      <c r="K167" s="1"/>
      <c r="L167" s="1"/>
      <c r="M167" s="12"/>
      <c r="N167" s="2"/>
      <c r="O167" s="2"/>
      <c r="P167" s="2"/>
      <c r="Q167" s="2"/>
    </row>
    <row r="168" ht="12.75">
      <c r="A168" s="9"/>
      <c r="B168" s="54" t="s">
        <v>77</v>
      </c>
      <c r="C168" s="1"/>
      <c r="D168" s="1"/>
      <c r="E168" s="55" t="s">
        <v>252</v>
      </c>
      <c r="F168" s="1"/>
      <c r="G168" s="1"/>
      <c r="H168" s="46"/>
      <c r="I168" s="1"/>
      <c r="J168" s="46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56" t="s">
        <v>79</v>
      </c>
      <c r="C169" s="29"/>
      <c r="D169" s="29"/>
      <c r="E169" s="57" t="s">
        <v>80</v>
      </c>
      <c r="F169" s="29"/>
      <c r="G169" s="29"/>
      <c r="H169" s="58"/>
      <c r="I169" s="29"/>
      <c r="J169" s="58"/>
      <c r="K169" s="29"/>
      <c r="L169" s="29"/>
      <c r="M169" s="12"/>
      <c r="N169" s="2"/>
      <c r="O169" s="2"/>
      <c r="P169" s="2"/>
      <c r="Q169" s="2"/>
    </row>
    <row r="170" thickTop="1" ht="12.75">
      <c r="A170" s="9"/>
      <c r="B170" s="47">
        <v>27</v>
      </c>
      <c r="C170" s="48" t="s">
        <v>480</v>
      </c>
      <c r="D170" s="48" t="s">
        <v>3</v>
      </c>
      <c r="E170" s="48" t="s">
        <v>481</v>
      </c>
      <c r="F170" s="48" t="s">
        <v>3</v>
      </c>
      <c r="G170" s="49" t="s">
        <v>169</v>
      </c>
      <c r="H170" s="59">
        <v>958</v>
      </c>
      <c r="I170" s="33">
        <f>ROUND(0,2)</f>
        <v>0</v>
      </c>
      <c r="J170" s="60">
        <f>ROUND(I170*H170,2)</f>
        <v>0</v>
      </c>
      <c r="K170" s="61">
        <v>0.20999999999999999</v>
      </c>
      <c r="L170" s="62">
        <f>IF(ISNUMBER(K170),ROUND(J170*(K170+1),2),0)</f>
        <v>0</v>
      </c>
      <c r="M170" s="12"/>
      <c r="N170" s="2"/>
      <c r="O170" s="2"/>
      <c r="P170" s="2"/>
      <c r="Q170" s="39">
        <f>IF(ISNUMBER(K170),IF(H170&gt;0,IF(I170&gt;0,J170,0),0),0)</f>
        <v>0</v>
      </c>
      <c r="R170" s="26">
        <f>IF(ISNUMBER(K170)=FALSE,J170,0)</f>
        <v>0</v>
      </c>
    </row>
    <row r="171" ht="12.75">
      <c r="A171" s="9"/>
      <c r="B171" s="54" t="s">
        <v>73</v>
      </c>
      <c r="C171" s="1"/>
      <c r="D171" s="1"/>
      <c r="E171" s="55" t="s">
        <v>356</v>
      </c>
      <c r="F171" s="1"/>
      <c r="G171" s="1"/>
      <c r="H171" s="46"/>
      <c r="I171" s="1"/>
      <c r="J171" s="46"/>
      <c r="K171" s="1"/>
      <c r="L171" s="1"/>
      <c r="M171" s="12"/>
      <c r="N171" s="2"/>
      <c r="O171" s="2"/>
      <c r="P171" s="2"/>
      <c r="Q171" s="2"/>
    </row>
    <row r="172" ht="12.75">
      <c r="A172" s="9"/>
      <c r="B172" s="54" t="s">
        <v>75</v>
      </c>
      <c r="C172" s="1"/>
      <c r="D172" s="1"/>
      <c r="E172" s="55" t="s">
        <v>482</v>
      </c>
      <c r="F172" s="1"/>
      <c r="G172" s="1"/>
      <c r="H172" s="46"/>
      <c r="I172" s="1"/>
      <c r="J172" s="46"/>
      <c r="K172" s="1"/>
      <c r="L172" s="1"/>
      <c r="M172" s="12"/>
      <c r="N172" s="2"/>
      <c r="O172" s="2"/>
      <c r="P172" s="2"/>
      <c r="Q172" s="2"/>
    </row>
    <row r="173" ht="12.75">
      <c r="A173" s="9"/>
      <c r="B173" s="54" t="s">
        <v>77</v>
      </c>
      <c r="C173" s="1"/>
      <c r="D173" s="1"/>
      <c r="E173" s="55" t="s">
        <v>483</v>
      </c>
      <c r="F173" s="1"/>
      <c r="G173" s="1"/>
      <c r="H173" s="46"/>
      <c r="I173" s="1"/>
      <c r="J173" s="46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56" t="s">
        <v>79</v>
      </c>
      <c r="C174" s="29"/>
      <c r="D174" s="29"/>
      <c r="E174" s="57" t="s">
        <v>80</v>
      </c>
      <c r="F174" s="29"/>
      <c r="G174" s="29"/>
      <c r="H174" s="58"/>
      <c r="I174" s="29"/>
      <c r="J174" s="58"/>
      <c r="K174" s="29"/>
      <c r="L174" s="29"/>
      <c r="M174" s="12"/>
      <c r="N174" s="2"/>
      <c r="O174" s="2"/>
      <c r="P174" s="2"/>
      <c r="Q174" s="2"/>
    </row>
    <row r="175" thickTop="1" thickBot="1" ht="25" customHeight="1">
      <c r="A175" s="9"/>
      <c r="B175" s="1"/>
      <c r="C175" s="63">
        <v>5</v>
      </c>
      <c r="D175" s="1"/>
      <c r="E175" s="63" t="s">
        <v>137</v>
      </c>
      <c r="F175" s="1"/>
      <c r="G175" s="64" t="s">
        <v>127</v>
      </c>
      <c r="H175" s="65">
        <f>J130+J135+J140+J145+J150+J155+J160+J165+J170</f>
        <v>0</v>
      </c>
      <c r="I175" s="64" t="s">
        <v>128</v>
      </c>
      <c r="J175" s="66">
        <f>(L175-H175)</f>
        <v>0</v>
      </c>
      <c r="K175" s="64" t="s">
        <v>129</v>
      </c>
      <c r="L175" s="67">
        <f>L130+L135+L140+L145+L150+L155+L160+L165+L170</f>
        <v>0</v>
      </c>
      <c r="M175" s="12"/>
      <c r="N175" s="2"/>
      <c r="O175" s="2"/>
      <c r="P175" s="2"/>
      <c r="Q175" s="39">
        <f>0+Q130+Q135+Q140+Q145+Q150+Q155+Q160+Q165+Q170</f>
        <v>0</v>
      </c>
      <c r="R175" s="26">
        <f>0+R130+R135+R140+R145+R150+R155+R160+R165+R170</f>
        <v>0</v>
      </c>
      <c r="S175" s="68">
        <f>Q175*(1+J175)+R175</f>
        <v>0</v>
      </c>
    </row>
    <row r="176" thickTop="1" thickBot="1" ht="25" customHeight="1">
      <c r="A176" s="9"/>
      <c r="B176" s="69"/>
      <c r="C176" s="69"/>
      <c r="D176" s="69"/>
      <c r="E176" s="69"/>
      <c r="F176" s="69"/>
      <c r="G176" s="70" t="s">
        <v>130</v>
      </c>
      <c r="H176" s="71">
        <f>J130+J135+J140+J145+J150+J155+J160+J165+J170</f>
        <v>0</v>
      </c>
      <c r="I176" s="70" t="s">
        <v>131</v>
      </c>
      <c r="J176" s="72">
        <f>0+J175</f>
        <v>0</v>
      </c>
      <c r="K176" s="70" t="s">
        <v>132</v>
      </c>
      <c r="L176" s="73">
        <f>L130+L135+L140+L145+L150+L155+L160+L165+L170</f>
        <v>0</v>
      </c>
      <c r="M176" s="12"/>
      <c r="N176" s="2"/>
      <c r="O176" s="2"/>
      <c r="P176" s="2"/>
      <c r="Q176" s="2"/>
    </row>
    <row r="177" ht="40" customHeight="1">
      <c r="A177" s="9"/>
      <c r="B177" s="78" t="s">
        <v>265</v>
      </c>
      <c r="C177" s="1"/>
      <c r="D177" s="1"/>
      <c r="E177" s="1"/>
      <c r="F177" s="1"/>
      <c r="G177" s="1"/>
      <c r="H177" s="46"/>
      <c r="I177" s="1"/>
      <c r="J177" s="46"/>
      <c r="K177" s="1"/>
      <c r="L177" s="1"/>
      <c r="M177" s="12"/>
      <c r="N177" s="2"/>
      <c r="O177" s="2"/>
      <c r="P177" s="2"/>
      <c r="Q177" s="2"/>
    </row>
    <row r="178" ht="12.75">
      <c r="A178" s="9"/>
      <c r="B178" s="47">
        <v>28</v>
      </c>
      <c r="C178" s="48" t="s">
        <v>484</v>
      </c>
      <c r="D178" s="48" t="s">
        <v>3</v>
      </c>
      <c r="E178" s="48" t="s">
        <v>485</v>
      </c>
      <c r="F178" s="48" t="s">
        <v>3</v>
      </c>
      <c r="G178" s="49" t="s">
        <v>169</v>
      </c>
      <c r="H178" s="50">
        <v>256</v>
      </c>
      <c r="I178" s="24">
        <f>ROUND(0,2)</f>
        <v>0</v>
      </c>
      <c r="J178" s="51">
        <f>ROUND(I178*H178,2)</f>
        <v>0</v>
      </c>
      <c r="K178" s="52">
        <v>0.20999999999999999</v>
      </c>
      <c r="L178" s="53">
        <f>IF(ISNUMBER(K178),ROUND(J178*(K178+1),2),0)</f>
        <v>0</v>
      </c>
      <c r="M178" s="12"/>
      <c r="N178" s="2"/>
      <c r="O178" s="2"/>
      <c r="P178" s="2"/>
      <c r="Q178" s="39">
        <f>IF(ISNUMBER(K178),IF(H178&gt;0,IF(I178&gt;0,J178,0),0),0)</f>
        <v>0</v>
      </c>
      <c r="R178" s="26">
        <f>IF(ISNUMBER(K178)=FALSE,J178,0)</f>
        <v>0</v>
      </c>
    </row>
    <row r="179" ht="12.75">
      <c r="A179" s="9"/>
      <c r="B179" s="54" t="s">
        <v>73</v>
      </c>
      <c r="C179" s="1"/>
      <c r="D179" s="1"/>
      <c r="E179" s="55" t="s">
        <v>486</v>
      </c>
      <c r="F179" s="1"/>
      <c r="G179" s="1"/>
      <c r="H179" s="46"/>
      <c r="I179" s="1"/>
      <c r="J179" s="46"/>
      <c r="K179" s="1"/>
      <c r="L179" s="1"/>
      <c r="M179" s="12"/>
      <c r="N179" s="2"/>
      <c r="O179" s="2"/>
      <c r="P179" s="2"/>
      <c r="Q179" s="2"/>
    </row>
    <row r="180" ht="12.75">
      <c r="A180" s="9"/>
      <c r="B180" s="54" t="s">
        <v>75</v>
      </c>
      <c r="C180" s="1"/>
      <c r="D180" s="1"/>
      <c r="E180" s="55" t="s">
        <v>487</v>
      </c>
      <c r="F180" s="1"/>
      <c r="G180" s="1"/>
      <c r="H180" s="46"/>
      <c r="I180" s="1"/>
      <c r="J180" s="46"/>
      <c r="K180" s="1"/>
      <c r="L180" s="1"/>
      <c r="M180" s="12"/>
      <c r="N180" s="2"/>
      <c r="O180" s="2"/>
      <c r="P180" s="2"/>
      <c r="Q180" s="2"/>
    </row>
    <row r="181" ht="12.75">
      <c r="A181" s="9"/>
      <c r="B181" s="54" t="s">
        <v>77</v>
      </c>
      <c r="C181" s="1"/>
      <c r="D181" s="1"/>
      <c r="E181" s="55" t="s">
        <v>488</v>
      </c>
      <c r="F181" s="1"/>
      <c r="G181" s="1"/>
      <c r="H181" s="46"/>
      <c r="I181" s="1"/>
      <c r="J181" s="46"/>
      <c r="K181" s="1"/>
      <c r="L181" s="1"/>
      <c r="M181" s="12"/>
      <c r="N181" s="2"/>
      <c r="O181" s="2"/>
      <c r="P181" s="2"/>
      <c r="Q181" s="2"/>
    </row>
    <row r="182" thickBot="1" ht="12.75">
      <c r="A182" s="9"/>
      <c r="B182" s="56" t="s">
        <v>79</v>
      </c>
      <c r="C182" s="29"/>
      <c r="D182" s="29"/>
      <c r="E182" s="57" t="s">
        <v>80</v>
      </c>
      <c r="F182" s="29"/>
      <c r="G182" s="29"/>
      <c r="H182" s="58"/>
      <c r="I182" s="29"/>
      <c r="J182" s="58"/>
      <c r="K182" s="29"/>
      <c r="L182" s="29"/>
      <c r="M182" s="12"/>
      <c r="N182" s="2"/>
      <c r="O182" s="2"/>
      <c r="P182" s="2"/>
      <c r="Q182" s="2"/>
    </row>
    <row r="183" thickTop="1" thickBot="1" ht="25" customHeight="1">
      <c r="A183" s="9"/>
      <c r="B183" s="1"/>
      <c r="C183" s="63">
        <v>8</v>
      </c>
      <c r="D183" s="1"/>
      <c r="E183" s="63" t="s">
        <v>138</v>
      </c>
      <c r="F183" s="1"/>
      <c r="G183" s="64" t="s">
        <v>127</v>
      </c>
      <c r="H183" s="65">
        <f>0+J178</f>
        <v>0</v>
      </c>
      <c r="I183" s="64" t="s">
        <v>128</v>
      </c>
      <c r="J183" s="66">
        <f>(L183-H183)</f>
        <v>0</v>
      </c>
      <c r="K183" s="64" t="s">
        <v>129</v>
      </c>
      <c r="L183" s="67">
        <f>0+L178</f>
        <v>0</v>
      </c>
      <c r="M183" s="12"/>
      <c r="N183" s="2"/>
      <c r="O183" s="2"/>
      <c r="P183" s="2"/>
      <c r="Q183" s="39">
        <f>0+Q178</f>
        <v>0</v>
      </c>
      <c r="R183" s="26">
        <f>0+R178</f>
        <v>0</v>
      </c>
      <c r="S183" s="68">
        <f>Q183*(1+J183)+R183</f>
        <v>0</v>
      </c>
    </row>
    <row r="184" thickTop="1" thickBot="1" ht="25" customHeight="1">
      <c r="A184" s="9"/>
      <c r="B184" s="69"/>
      <c r="C184" s="69"/>
      <c r="D184" s="69"/>
      <c r="E184" s="69"/>
      <c r="F184" s="69"/>
      <c r="G184" s="70" t="s">
        <v>130</v>
      </c>
      <c r="H184" s="71">
        <f>0+J178</f>
        <v>0</v>
      </c>
      <c r="I184" s="70" t="s">
        <v>131</v>
      </c>
      <c r="J184" s="72">
        <f>0+J183</f>
        <v>0</v>
      </c>
      <c r="K184" s="70" t="s">
        <v>132</v>
      </c>
      <c r="L184" s="73">
        <f>0+L178</f>
        <v>0</v>
      </c>
      <c r="M184" s="12"/>
      <c r="N184" s="2"/>
      <c r="O184" s="2"/>
      <c r="P184" s="2"/>
      <c r="Q184" s="2"/>
    </row>
    <row r="185" ht="40" customHeight="1">
      <c r="A185" s="9"/>
      <c r="B185" s="78" t="s">
        <v>279</v>
      </c>
      <c r="C185" s="1"/>
      <c r="D185" s="1"/>
      <c r="E185" s="1"/>
      <c r="F185" s="1"/>
      <c r="G185" s="1"/>
      <c r="H185" s="46"/>
      <c r="I185" s="1"/>
      <c r="J185" s="46"/>
      <c r="K185" s="1"/>
      <c r="L185" s="1"/>
      <c r="M185" s="12"/>
      <c r="N185" s="2"/>
      <c r="O185" s="2"/>
      <c r="P185" s="2"/>
      <c r="Q185" s="2"/>
    </row>
    <row r="186" ht="12.75">
      <c r="A186" s="9"/>
      <c r="B186" s="47">
        <v>29</v>
      </c>
      <c r="C186" s="48" t="s">
        <v>489</v>
      </c>
      <c r="D186" s="48" t="s">
        <v>3</v>
      </c>
      <c r="E186" s="48" t="s">
        <v>490</v>
      </c>
      <c r="F186" s="48" t="s">
        <v>3</v>
      </c>
      <c r="G186" s="49" t="s">
        <v>169</v>
      </c>
      <c r="H186" s="50">
        <v>32</v>
      </c>
      <c r="I186" s="24">
        <f>ROUND(0,2)</f>
        <v>0</v>
      </c>
      <c r="J186" s="51">
        <f>ROUND(I186*H186,2)</f>
        <v>0</v>
      </c>
      <c r="K186" s="52">
        <v>0.20999999999999999</v>
      </c>
      <c r="L186" s="53">
        <f>IF(ISNUMBER(K186),ROUND(J186*(K186+1),2),0)</f>
        <v>0</v>
      </c>
      <c r="M186" s="12"/>
      <c r="N186" s="2"/>
      <c r="O186" s="2"/>
      <c r="P186" s="2"/>
      <c r="Q186" s="39">
        <f>IF(ISNUMBER(K186),IF(H186&gt;0,IF(I186&gt;0,J186,0),0),0)</f>
        <v>0</v>
      </c>
      <c r="R186" s="26">
        <f>IF(ISNUMBER(K186)=FALSE,J186,0)</f>
        <v>0</v>
      </c>
    </row>
    <row r="187" ht="12.75">
      <c r="A187" s="9"/>
      <c r="B187" s="54" t="s">
        <v>73</v>
      </c>
      <c r="C187" s="1"/>
      <c r="D187" s="1"/>
      <c r="E187" s="55" t="s">
        <v>491</v>
      </c>
      <c r="F187" s="1"/>
      <c r="G187" s="1"/>
      <c r="H187" s="46"/>
      <c r="I187" s="1"/>
      <c r="J187" s="46"/>
      <c r="K187" s="1"/>
      <c r="L187" s="1"/>
      <c r="M187" s="12"/>
      <c r="N187" s="2"/>
      <c r="O187" s="2"/>
      <c r="P187" s="2"/>
      <c r="Q187" s="2"/>
    </row>
    <row r="188" ht="12.75">
      <c r="A188" s="9"/>
      <c r="B188" s="54" t="s">
        <v>75</v>
      </c>
      <c r="C188" s="1"/>
      <c r="D188" s="1"/>
      <c r="E188" s="55" t="s">
        <v>492</v>
      </c>
      <c r="F188" s="1"/>
      <c r="G188" s="1"/>
      <c r="H188" s="46"/>
      <c r="I188" s="1"/>
      <c r="J188" s="46"/>
      <c r="K188" s="1"/>
      <c r="L188" s="1"/>
      <c r="M188" s="12"/>
      <c r="N188" s="2"/>
      <c r="O188" s="2"/>
      <c r="P188" s="2"/>
      <c r="Q188" s="2"/>
    </row>
    <row r="189" ht="12.75">
      <c r="A189" s="9"/>
      <c r="B189" s="54" t="s">
        <v>77</v>
      </c>
      <c r="C189" s="1"/>
      <c r="D189" s="1"/>
      <c r="E189" s="55" t="s">
        <v>493</v>
      </c>
      <c r="F189" s="1"/>
      <c r="G189" s="1"/>
      <c r="H189" s="46"/>
      <c r="I189" s="1"/>
      <c r="J189" s="46"/>
      <c r="K189" s="1"/>
      <c r="L189" s="1"/>
      <c r="M189" s="12"/>
      <c r="N189" s="2"/>
      <c r="O189" s="2"/>
      <c r="P189" s="2"/>
      <c r="Q189" s="2"/>
    </row>
    <row r="190" thickBot="1" ht="12.75">
      <c r="A190" s="9"/>
      <c r="B190" s="56" t="s">
        <v>79</v>
      </c>
      <c r="C190" s="29"/>
      <c r="D190" s="29"/>
      <c r="E190" s="57" t="s">
        <v>80</v>
      </c>
      <c r="F190" s="29"/>
      <c r="G190" s="29"/>
      <c r="H190" s="58"/>
      <c r="I190" s="29"/>
      <c r="J190" s="58"/>
      <c r="K190" s="29"/>
      <c r="L190" s="29"/>
      <c r="M190" s="12"/>
      <c r="N190" s="2"/>
      <c r="O190" s="2"/>
      <c r="P190" s="2"/>
      <c r="Q190" s="2"/>
    </row>
    <row r="191" thickTop="1" ht="12.75">
      <c r="A191" s="9"/>
      <c r="B191" s="47">
        <v>30</v>
      </c>
      <c r="C191" s="48" t="s">
        <v>494</v>
      </c>
      <c r="D191" s="48" t="s">
        <v>3</v>
      </c>
      <c r="E191" s="48" t="s">
        <v>495</v>
      </c>
      <c r="F191" s="48" t="s">
        <v>3</v>
      </c>
      <c r="G191" s="49" t="s">
        <v>103</v>
      </c>
      <c r="H191" s="59">
        <v>16</v>
      </c>
      <c r="I191" s="33">
        <f>ROUND(0,2)</f>
        <v>0</v>
      </c>
      <c r="J191" s="60">
        <f>ROUND(I191*H191,2)</f>
        <v>0</v>
      </c>
      <c r="K191" s="61">
        <v>0.20999999999999999</v>
      </c>
      <c r="L191" s="62">
        <f>IF(ISNUMBER(K191),ROUND(J191*(K191+1),2),0)</f>
        <v>0</v>
      </c>
      <c r="M191" s="12"/>
      <c r="N191" s="2"/>
      <c r="O191" s="2"/>
      <c r="P191" s="2"/>
      <c r="Q191" s="39">
        <f>IF(ISNUMBER(K191),IF(H191&gt;0,IF(I191&gt;0,J191,0),0),0)</f>
        <v>0</v>
      </c>
      <c r="R191" s="26">
        <f>IF(ISNUMBER(K191)=FALSE,J191,0)</f>
        <v>0</v>
      </c>
    </row>
    <row r="192" ht="12.75">
      <c r="A192" s="9"/>
      <c r="B192" s="54" t="s">
        <v>73</v>
      </c>
      <c r="C192" s="1"/>
      <c r="D192" s="1"/>
      <c r="E192" s="55" t="s">
        <v>431</v>
      </c>
      <c r="F192" s="1"/>
      <c r="G192" s="1"/>
      <c r="H192" s="46"/>
      <c r="I192" s="1"/>
      <c r="J192" s="46"/>
      <c r="K192" s="1"/>
      <c r="L192" s="1"/>
      <c r="M192" s="12"/>
      <c r="N192" s="2"/>
      <c r="O192" s="2"/>
      <c r="P192" s="2"/>
      <c r="Q192" s="2"/>
    </row>
    <row r="193" ht="12.75">
      <c r="A193" s="9"/>
      <c r="B193" s="54" t="s">
        <v>75</v>
      </c>
      <c r="C193" s="1"/>
      <c r="D193" s="1"/>
      <c r="E193" s="55" t="s">
        <v>496</v>
      </c>
      <c r="F193" s="1"/>
      <c r="G193" s="1"/>
      <c r="H193" s="46"/>
      <c r="I193" s="1"/>
      <c r="J193" s="46"/>
      <c r="K193" s="1"/>
      <c r="L193" s="1"/>
      <c r="M193" s="12"/>
      <c r="N193" s="2"/>
      <c r="O193" s="2"/>
      <c r="P193" s="2"/>
      <c r="Q193" s="2"/>
    </row>
    <row r="194" ht="12.75">
      <c r="A194" s="9"/>
      <c r="B194" s="54" t="s">
        <v>77</v>
      </c>
      <c r="C194" s="1"/>
      <c r="D194" s="1"/>
      <c r="E194" s="55" t="s">
        <v>497</v>
      </c>
      <c r="F194" s="1"/>
      <c r="G194" s="1"/>
      <c r="H194" s="46"/>
      <c r="I194" s="1"/>
      <c r="J194" s="46"/>
      <c r="K194" s="1"/>
      <c r="L194" s="1"/>
      <c r="M194" s="12"/>
      <c r="N194" s="2"/>
      <c r="O194" s="2"/>
      <c r="P194" s="2"/>
      <c r="Q194" s="2"/>
    </row>
    <row r="195" thickBot="1" ht="12.75">
      <c r="A195" s="9"/>
      <c r="B195" s="56" t="s">
        <v>79</v>
      </c>
      <c r="C195" s="29"/>
      <c r="D195" s="29"/>
      <c r="E195" s="57" t="s">
        <v>80</v>
      </c>
      <c r="F195" s="29"/>
      <c r="G195" s="29"/>
      <c r="H195" s="58"/>
      <c r="I195" s="29"/>
      <c r="J195" s="58"/>
      <c r="K195" s="29"/>
      <c r="L195" s="29"/>
      <c r="M195" s="12"/>
      <c r="N195" s="2"/>
      <c r="O195" s="2"/>
      <c r="P195" s="2"/>
      <c r="Q195" s="2"/>
    </row>
    <row r="196" thickTop="1" ht="12.75">
      <c r="A196" s="9"/>
      <c r="B196" s="47">
        <v>31</v>
      </c>
      <c r="C196" s="48" t="s">
        <v>498</v>
      </c>
      <c r="D196" s="48" t="s">
        <v>3</v>
      </c>
      <c r="E196" s="48" t="s">
        <v>499</v>
      </c>
      <c r="F196" s="48" t="s">
        <v>3</v>
      </c>
      <c r="G196" s="49" t="s">
        <v>103</v>
      </c>
      <c r="H196" s="59">
        <v>14</v>
      </c>
      <c r="I196" s="33">
        <f>ROUND(0,2)</f>
        <v>0</v>
      </c>
      <c r="J196" s="60">
        <f>ROUND(I196*H196,2)</f>
        <v>0</v>
      </c>
      <c r="K196" s="61">
        <v>0.20999999999999999</v>
      </c>
      <c r="L196" s="62">
        <f>IF(ISNUMBER(K196),ROUND(J196*(K196+1),2),0)</f>
        <v>0</v>
      </c>
      <c r="M196" s="12"/>
      <c r="N196" s="2"/>
      <c r="O196" s="2"/>
      <c r="P196" s="2"/>
      <c r="Q196" s="39">
        <f>IF(ISNUMBER(K196),IF(H196&gt;0,IF(I196&gt;0,J196,0),0),0)</f>
        <v>0</v>
      </c>
      <c r="R196" s="26">
        <f>IF(ISNUMBER(K196)=FALSE,J196,0)</f>
        <v>0</v>
      </c>
    </row>
    <row r="197" ht="12.75">
      <c r="A197" s="9"/>
      <c r="B197" s="54" t="s">
        <v>73</v>
      </c>
      <c r="C197" s="1"/>
      <c r="D197" s="1"/>
      <c r="E197" s="55" t="s">
        <v>500</v>
      </c>
      <c r="F197" s="1"/>
      <c r="G197" s="1"/>
      <c r="H197" s="46"/>
      <c r="I197" s="1"/>
      <c r="J197" s="46"/>
      <c r="K197" s="1"/>
      <c r="L197" s="1"/>
      <c r="M197" s="12"/>
      <c r="N197" s="2"/>
      <c r="O197" s="2"/>
      <c r="P197" s="2"/>
      <c r="Q197" s="2"/>
    </row>
    <row r="198" ht="12.75">
      <c r="A198" s="9"/>
      <c r="B198" s="54" t="s">
        <v>75</v>
      </c>
      <c r="C198" s="1"/>
      <c r="D198" s="1"/>
      <c r="E198" s="55" t="s">
        <v>501</v>
      </c>
      <c r="F198" s="1"/>
      <c r="G198" s="1"/>
      <c r="H198" s="46"/>
      <c r="I198" s="1"/>
      <c r="J198" s="46"/>
      <c r="K198" s="1"/>
      <c r="L198" s="1"/>
      <c r="M198" s="12"/>
      <c r="N198" s="2"/>
      <c r="O198" s="2"/>
      <c r="P198" s="2"/>
      <c r="Q198" s="2"/>
    </row>
    <row r="199" ht="12.75">
      <c r="A199" s="9"/>
      <c r="B199" s="54" t="s">
        <v>77</v>
      </c>
      <c r="C199" s="1"/>
      <c r="D199" s="1"/>
      <c r="E199" s="55" t="s">
        <v>502</v>
      </c>
      <c r="F199" s="1"/>
      <c r="G199" s="1"/>
      <c r="H199" s="46"/>
      <c r="I199" s="1"/>
      <c r="J199" s="46"/>
      <c r="K199" s="1"/>
      <c r="L199" s="1"/>
      <c r="M199" s="12"/>
      <c r="N199" s="2"/>
      <c r="O199" s="2"/>
      <c r="P199" s="2"/>
      <c r="Q199" s="2"/>
    </row>
    <row r="200" thickBot="1" ht="12.75">
      <c r="A200" s="9"/>
      <c r="B200" s="56" t="s">
        <v>79</v>
      </c>
      <c r="C200" s="29"/>
      <c r="D200" s="29"/>
      <c r="E200" s="57" t="s">
        <v>80</v>
      </c>
      <c r="F200" s="29"/>
      <c r="G200" s="29"/>
      <c r="H200" s="58"/>
      <c r="I200" s="29"/>
      <c r="J200" s="58"/>
      <c r="K200" s="29"/>
      <c r="L200" s="29"/>
      <c r="M200" s="12"/>
      <c r="N200" s="2"/>
      <c r="O200" s="2"/>
      <c r="P200" s="2"/>
      <c r="Q200" s="2"/>
    </row>
    <row r="201" thickTop="1" ht="12.75">
      <c r="A201" s="9"/>
      <c r="B201" s="47">
        <v>32</v>
      </c>
      <c r="C201" s="48" t="s">
        <v>303</v>
      </c>
      <c r="D201" s="48" t="s">
        <v>3</v>
      </c>
      <c r="E201" s="48" t="s">
        <v>304</v>
      </c>
      <c r="F201" s="48" t="s">
        <v>3</v>
      </c>
      <c r="G201" s="49" t="s">
        <v>214</v>
      </c>
      <c r="H201" s="59">
        <v>487.863</v>
      </c>
      <c r="I201" s="33">
        <f>ROUND(0,2)</f>
        <v>0</v>
      </c>
      <c r="J201" s="60">
        <f>ROUND(I201*H201,2)</f>
        <v>0</v>
      </c>
      <c r="K201" s="61">
        <v>0.20999999999999999</v>
      </c>
      <c r="L201" s="62">
        <f>IF(ISNUMBER(K201),ROUND(J201*(K201+1),2),0)</f>
        <v>0</v>
      </c>
      <c r="M201" s="12"/>
      <c r="N201" s="2"/>
      <c r="O201" s="2"/>
      <c r="P201" s="2"/>
      <c r="Q201" s="39">
        <f>IF(ISNUMBER(K201),IF(H201&gt;0,IF(I201&gt;0,J201,0),0),0)</f>
        <v>0</v>
      </c>
      <c r="R201" s="26">
        <f>IF(ISNUMBER(K201)=FALSE,J201,0)</f>
        <v>0</v>
      </c>
    </row>
    <row r="202" ht="12.75">
      <c r="A202" s="9"/>
      <c r="B202" s="54" t="s">
        <v>73</v>
      </c>
      <c r="C202" s="1"/>
      <c r="D202" s="1"/>
      <c r="E202" s="55" t="s">
        <v>431</v>
      </c>
      <c r="F202" s="1"/>
      <c r="G202" s="1"/>
      <c r="H202" s="46"/>
      <c r="I202" s="1"/>
      <c r="J202" s="46"/>
      <c r="K202" s="1"/>
      <c r="L202" s="1"/>
      <c r="M202" s="12"/>
      <c r="N202" s="2"/>
      <c r="O202" s="2"/>
      <c r="P202" s="2"/>
      <c r="Q202" s="2"/>
    </row>
    <row r="203" ht="12.75">
      <c r="A203" s="9"/>
      <c r="B203" s="54" t="s">
        <v>75</v>
      </c>
      <c r="C203" s="1"/>
      <c r="D203" s="1"/>
      <c r="E203" s="55" t="s">
        <v>503</v>
      </c>
      <c r="F203" s="1"/>
      <c r="G203" s="1"/>
      <c r="H203" s="46"/>
      <c r="I203" s="1"/>
      <c r="J203" s="46"/>
      <c r="K203" s="1"/>
      <c r="L203" s="1"/>
      <c r="M203" s="12"/>
      <c r="N203" s="2"/>
      <c r="O203" s="2"/>
      <c r="P203" s="2"/>
      <c r="Q203" s="2"/>
    </row>
    <row r="204" ht="12.75">
      <c r="A204" s="9"/>
      <c r="B204" s="54" t="s">
        <v>77</v>
      </c>
      <c r="C204" s="1"/>
      <c r="D204" s="1"/>
      <c r="E204" s="55" t="s">
        <v>306</v>
      </c>
      <c r="F204" s="1"/>
      <c r="G204" s="1"/>
      <c r="H204" s="46"/>
      <c r="I204" s="1"/>
      <c r="J204" s="46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56" t="s">
        <v>79</v>
      </c>
      <c r="C205" s="29"/>
      <c r="D205" s="29"/>
      <c r="E205" s="57" t="s">
        <v>80</v>
      </c>
      <c r="F205" s="29"/>
      <c r="G205" s="29"/>
      <c r="H205" s="58"/>
      <c r="I205" s="29"/>
      <c r="J205" s="58"/>
      <c r="K205" s="29"/>
      <c r="L205" s="29"/>
      <c r="M205" s="12"/>
      <c r="N205" s="2"/>
      <c r="O205" s="2"/>
      <c r="P205" s="2"/>
      <c r="Q205" s="2"/>
    </row>
    <row r="206" thickTop="1" ht="12.75">
      <c r="A206" s="9"/>
      <c r="B206" s="47">
        <v>33</v>
      </c>
      <c r="C206" s="48" t="s">
        <v>504</v>
      </c>
      <c r="D206" s="48" t="s">
        <v>3</v>
      </c>
      <c r="E206" s="48" t="s">
        <v>505</v>
      </c>
      <c r="F206" s="48" t="s">
        <v>3</v>
      </c>
      <c r="G206" s="49" t="s">
        <v>214</v>
      </c>
      <c r="H206" s="59">
        <v>487.863</v>
      </c>
      <c r="I206" s="33">
        <f>ROUND(0,2)</f>
        <v>0</v>
      </c>
      <c r="J206" s="60">
        <f>ROUND(I206*H206,2)</f>
        <v>0</v>
      </c>
      <c r="K206" s="61">
        <v>0.20999999999999999</v>
      </c>
      <c r="L206" s="62">
        <f>IF(ISNUMBER(K206),ROUND(J206*(K206+1),2),0)</f>
        <v>0</v>
      </c>
      <c r="M206" s="12"/>
      <c r="N206" s="2"/>
      <c r="O206" s="2"/>
      <c r="P206" s="2"/>
      <c r="Q206" s="39">
        <f>IF(ISNUMBER(K206),IF(H206&gt;0,IF(I206&gt;0,J206,0),0),0)</f>
        <v>0</v>
      </c>
      <c r="R206" s="26">
        <f>IF(ISNUMBER(K206)=FALSE,J206,0)</f>
        <v>0</v>
      </c>
    </row>
    <row r="207" ht="12.75">
      <c r="A207" s="9"/>
      <c r="B207" s="54" t="s">
        <v>73</v>
      </c>
      <c r="C207" s="1"/>
      <c r="D207" s="1"/>
      <c r="E207" s="55" t="s">
        <v>431</v>
      </c>
      <c r="F207" s="1"/>
      <c r="G207" s="1"/>
      <c r="H207" s="46"/>
      <c r="I207" s="1"/>
      <c r="J207" s="46"/>
      <c r="K207" s="1"/>
      <c r="L207" s="1"/>
      <c r="M207" s="12"/>
      <c r="N207" s="2"/>
      <c r="O207" s="2"/>
      <c r="P207" s="2"/>
      <c r="Q207" s="2"/>
    </row>
    <row r="208" ht="12.75">
      <c r="A208" s="9"/>
      <c r="B208" s="54" t="s">
        <v>75</v>
      </c>
      <c r="C208" s="1"/>
      <c r="D208" s="1"/>
      <c r="E208" s="55" t="s">
        <v>506</v>
      </c>
      <c r="F208" s="1"/>
      <c r="G208" s="1"/>
      <c r="H208" s="46"/>
      <c r="I208" s="1"/>
      <c r="J208" s="46"/>
      <c r="K208" s="1"/>
      <c r="L208" s="1"/>
      <c r="M208" s="12"/>
      <c r="N208" s="2"/>
      <c r="O208" s="2"/>
      <c r="P208" s="2"/>
      <c r="Q208" s="2"/>
    </row>
    <row r="209" ht="12.75">
      <c r="A209" s="9"/>
      <c r="B209" s="54" t="s">
        <v>77</v>
      </c>
      <c r="C209" s="1"/>
      <c r="D209" s="1"/>
      <c r="E209" s="55" t="s">
        <v>306</v>
      </c>
      <c r="F209" s="1"/>
      <c r="G209" s="1"/>
      <c r="H209" s="46"/>
      <c r="I209" s="1"/>
      <c r="J209" s="46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56" t="s">
        <v>79</v>
      </c>
      <c r="C210" s="29"/>
      <c r="D210" s="29"/>
      <c r="E210" s="57" t="s">
        <v>80</v>
      </c>
      <c r="F210" s="29"/>
      <c r="G210" s="29"/>
      <c r="H210" s="58"/>
      <c r="I210" s="29"/>
      <c r="J210" s="58"/>
      <c r="K210" s="29"/>
      <c r="L210" s="29"/>
      <c r="M210" s="12"/>
      <c r="N210" s="2"/>
      <c r="O210" s="2"/>
      <c r="P210" s="2"/>
      <c r="Q210" s="2"/>
    </row>
    <row r="211" thickTop="1" ht="12.75">
      <c r="A211" s="9"/>
      <c r="B211" s="47">
        <v>34</v>
      </c>
      <c r="C211" s="48" t="s">
        <v>507</v>
      </c>
      <c r="D211" s="48" t="s">
        <v>3</v>
      </c>
      <c r="E211" s="48" t="s">
        <v>508</v>
      </c>
      <c r="F211" s="48" t="s">
        <v>3</v>
      </c>
      <c r="G211" s="49" t="s">
        <v>169</v>
      </c>
      <c r="H211" s="59">
        <v>263</v>
      </c>
      <c r="I211" s="33">
        <f>ROUND(0,2)</f>
        <v>0</v>
      </c>
      <c r="J211" s="60">
        <f>ROUND(I211*H211,2)</f>
        <v>0</v>
      </c>
      <c r="K211" s="61">
        <v>0.20999999999999999</v>
      </c>
      <c r="L211" s="62">
        <f>IF(ISNUMBER(K211),ROUND(J211*(K211+1),2),0)</f>
        <v>0</v>
      </c>
      <c r="M211" s="12"/>
      <c r="N211" s="2"/>
      <c r="O211" s="2"/>
      <c r="P211" s="2"/>
      <c r="Q211" s="39">
        <f>IF(ISNUMBER(K211),IF(H211&gt;0,IF(I211&gt;0,J211,0),0),0)</f>
        <v>0</v>
      </c>
      <c r="R211" s="26">
        <f>IF(ISNUMBER(K211)=FALSE,J211,0)</f>
        <v>0</v>
      </c>
    </row>
    <row r="212" ht="12.75">
      <c r="A212" s="9"/>
      <c r="B212" s="54" t="s">
        <v>73</v>
      </c>
      <c r="C212" s="1"/>
      <c r="D212" s="1"/>
      <c r="E212" s="55" t="s">
        <v>356</v>
      </c>
      <c r="F212" s="1"/>
      <c r="G212" s="1"/>
      <c r="H212" s="46"/>
      <c r="I212" s="1"/>
      <c r="J212" s="46"/>
      <c r="K212" s="1"/>
      <c r="L212" s="1"/>
      <c r="M212" s="12"/>
      <c r="N212" s="2"/>
      <c r="O212" s="2"/>
      <c r="P212" s="2"/>
      <c r="Q212" s="2"/>
    </row>
    <row r="213" ht="12.75">
      <c r="A213" s="9"/>
      <c r="B213" s="54" t="s">
        <v>75</v>
      </c>
      <c r="C213" s="1"/>
      <c r="D213" s="1"/>
      <c r="E213" s="55" t="s">
        <v>509</v>
      </c>
      <c r="F213" s="1"/>
      <c r="G213" s="1"/>
      <c r="H213" s="46"/>
      <c r="I213" s="1"/>
      <c r="J213" s="46"/>
      <c r="K213" s="1"/>
      <c r="L213" s="1"/>
      <c r="M213" s="12"/>
      <c r="N213" s="2"/>
      <c r="O213" s="2"/>
      <c r="P213" s="2"/>
      <c r="Q213" s="2"/>
    </row>
    <row r="214" ht="12.75">
      <c r="A214" s="9"/>
      <c r="B214" s="54" t="s">
        <v>77</v>
      </c>
      <c r="C214" s="1"/>
      <c r="D214" s="1"/>
      <c r="E214" s="55" t="s">
        <v>510</v>
      </c>
      <c r="F214" s="1"/>
      <c r="G214" s="1"/>
      <c r="H214" s="46"/>
      <c r="I214" s="1"/>
      <c r="J214" s="46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56" t="s">
        <v>79</v>
      </c>
      <c r="C215" s="29"/>
      <c r="D215" s="29"/>
      <c r="E215" s="57" t="s">
        <v>80</v>
      </c>
      <c r="F215" s="29"/>
      <c r="G215" s="29"/>
      <c r="H215" s="58"/>
      <c r="I215" s="29"/>
      <c r="J215" s="58"/>
      <c r="K215" s="29"/>
      <c r="L215" s="29"/>
      <c r="M215" s="12"/>
      <c r="N215" s="2"/>
      <c r="O215" s="2"/>
      <c r="P215" s="2"/>
      <c r="Q215" s="2"/>
    </row>
    <row r="216" thickTop="1" thickBot="1" ht="25" customHeight="1">
      <c r="A216" s="9"/>
      <c r="B216" s="1"/>
      <c r="C216" s="63">
        <v>9</v>
      </c>
      <c r="D216" s="1"/>
      <c r="E216" s="63" t="s">
        <v>139</v>
      </c>
      <c r="F216" s="1"/>
      <c r="G216" s="64" t="s">
        <v>127</v>
      </c>
      <c r="H216" s="65">
        <f>J186+J191+J196+J201+J206+J211</f>
        <v>0</v>
      </c>
      <c r="I216" s="64" t="s">
        <v>128</v>
      </c>
      <c r="J216" s="66">
        <f>(L216-H216)</f>
        <v>0</v>
      </c>
      <c r="K216" s="64" t="s">
        <v>129</v>
      </c>
      <c r="L216" s="67">
        <f>L186+L191+L196+L201+L206+L211</f>
        <v>0</v>
      </c>
      <c r="M216" s="12"/>
      <c r="N216" s="2"/>
      <c r="O216" s="2"/>
      <c r="P216" s="2"/>
      <c r="Q216" s="39">
        <f>0+Q186+Q191+Q196+Q201+Q206+Q211</f>
        <v>0</v>
      </c>
      <c r="R216" s="26">
        <f>0+R186+R191+R196+R201+R206+R211</f>
        <v>0</v>
      </c>
      <c r="S216" s="68">
        <f>Q216*(1+J216)+R216</f>
        <v>0</v>
      </c>
    </row>
    <row r="217" thickTop="1" thickBot="1" ht="25" customHeight="1">
      <c r="A217" s="9"/>
      <c r="B217" s="69"/>
      <c r="C217" s="69"/>
      <c r="D217" s="69"/>
      <c r="E217" s="69"/>
      <c r="F217" s="69"/>
      <c r="G217" s="70" t="s">
        <v>130</v>
      </c>
      <c r="H217" s="71">
        <f>J186+J191+J196+J201+J206+J211</f>
        <v>0</v>
      </c>
      <c r="I217" s="70" t="s">
        <v>131</v>
      </c>
      <c r="J217" s="72">
        <f>0+J216</f>
        <v>0</v>
      </c>
      <c r="K217" s="70" t="s">
        <v>132</v>
      </c>
      <c r="L217" s="73">
        <f>L186+L191+L196+L201+L206+L211</f>
        <v>0</v>
      </c>
      <c r="M217" s="12"/>
      <c r="N217" s="2"/>
      <c r="O217" s="2"/>
      <c r="P217" s="2"/>
      <c r="Q217" s="2"/>
    </row>
    <row r="218" ht="12.75">
      <c r="A218" s="13"/>
      <c r="B218" s="4"/>
      <c r="C218" s="4"/>
      <c r="D218" s="4"/>
      <c r="E218" s="4"/>
      <c r="F218" s="4"/>
      <c r="G218" s="4"/>
      <c r="H218" s="74"/>
      <c r="I218" s="4"/>
      <c r="J218" s="74"/>
      <c r="K218" s="4"/>
      <c r="L218" s="4"/>
      <c r="M218" s="14"/>
      <c r="N218" s="2"/>
      <c r="O218" s="2"/>
      <c r="P218" s="2"/>
      <c r="Q218" s="2"/>
    </row>
    <row r="219" ht="12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2"/>
      <c r="O219" s="2"/>
      <c r="P219" s="2"/>
      <c r="Q219" s="2"/>
    </row>
  </sheetData>
  <mergeCells count="16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0:D90"/>
    <mergeCell ref="B91:D91"/>
    <mergeCell ref="B92:D92"/>
    <mergeCell ref="B93:D93"/>
    <mergeCell ref="B95:D95"/>
    <mergeCell ref="B96:D96"/>
    <mergeCell ref="B97:D97"/>
    <mergeCell ref="B98:D98"/>
    <mergeCell ref="B100:D100"/>
    <mergeCell ref="B101:D101"/>
    <mergeCell ref="B102:D102"/>
    <mergeCell ref="B103:D103"/>
    <mergeCell ref="B42:D42"/>
    <mergeCell ref="B43:D43"/>
    <mergeCell ref="B44:D44"/>
    <mergeCell ref="B45:D45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48:L48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5:D115"/>
    <mergeCell ref="B116:D116"/>
    <mergeCell ref="B117:D117"/>
    <mergeCell ref="B118:D118"/>
    <mergeCell ref="B121:L121"/>
    <mergeCell ref="B123:D123"/>
    <mergeCell ref="B124:D124"/>
    <mergeCell ref="B125:D125"/>
    <mergeCell ref="B126:D126"/>
    <mergeCell ref="B131:D131"/>
    <mergeCell ref="B132:D132"/>
    <mergeCell ref="B133:D133"/>
    <mergeCell ref="B134:D134"/>
    <mergeCell ref="B129:L129"/>
    <mergeCell ref="B171:D171"/>
    <mergeCell ref="B172:D172"/>
    <mergeCell ref="B173:D173"/>
    <mergeCell ref="B174:D174"/>
    <mergeCell ref="B177:L177"/>
    <mergeCell ref="B179:D179"/>
    <mergeCell ref="B180:D180"/>
    <mergeCell ref="B181:D181"/>
    <mergeCell ref="B182:D182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185:L185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Komunikace II/217 Nebesa – Mokřiny&amp;R&amp;P/&amp;N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 codeName="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52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53</v>
      </c>
      <c r="B10" s="1"/>
      <c r="C10" s="16"/>
      <c r="D10" s="1"/>
      <c r="E10" s="1"/>
      <c r="F10" s="1"/>
      <c r="G10" s="17"/>
      <c r="H10" s="1"/>
      <c r="I10" s="37" t="s">
        <v>54</v>
      </c>
      <c r="J10" s="38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511</v>
      </c>
      <c r="B11" s="1"/>
      <c r="C11" s="1"/>
      <c r="D11" s="1"/>
      <c r="E11" s="1"/>
      <c r="F11" s="1"/>
      <c r="G11" s="37"/>
      <c r="H11" s="1"/>
      <c r="I11" s="37" t="s">
        <v>56</v>
      </c>
      <c r="J11" s="38">
        <v>0</v>
      </c>
      <c r="K11" s="1"/>
      <c r="L11" s="1"/>
      <c r="M11" s="12"/>
      <c r="N11" s="2"/>
      <c r="O11" s="2"/>
      <c r="P11" s="2"/>
      <c r="Q11" s="2"/>
      <c r="R11" s="26">
        <f>0</f>
        <v>0</v>
      </c>
      <c r="S11" s="26">
        <f>J10*(1+Q11)</f>
        <v>0</v>
      </c>
    </row>
    <row r="12" ht="12.75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7"/>
      <c r="H13" s="1"/>
      <c r="I13" s="37" t="s">
        <v>9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7" t="s">
        <v>11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4" t="s">
        <v>57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0" t="s">
        <v>58</v>
      </c>
      <c r="C19" s="40"/>
      <c r="D19" s="40"/>
      <c r="E19" s="40" t="s">
        <v>59</v>
      </c>
      <c r="F19" s="40"/>
      <c r="G19" s="41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 ht="12.75">
      <c r="A20" s="1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4"/>
      <c r="N20" s="2"/>
      <c r="O20" s="2"/>
      <c r="P20" s="2"/>
      <c r="Q20" s="2"/>
    </row>
    <row r="21" ht="14" customHeight="1">
      <c r="A21" s="4"/>
      <c r="B21" s="34" t="s">
        <v>61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2"/>
      <c r="O21" s="2"/>
      <c r="P21" s="2"/>
      <c r="Q21" s="2"/>
    </row>
    <row r="22" ht="18" customHeigh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8"/>
      <c r="N22" s="2"/>
      <c r="O22" s="2"/>
      <c r="P22" s="2"/>
      <c r="Q22" s="2"/>
    </row>
    <row r="23" ht="18" customHeight="1">
      <c r="A23" s="9"/>
      <c r="B23" s="40" t="s">
        <v>62</v>
      </c>
      <c r="C23" s="40" t="s">
        <v>58</v>
      </c>
      <c r="D23" s="40" t="s">
        <v>63</v>
      </c>
      <c r="E23" s="40" t="s">
        <v>59</v>
      </c>
      <c r="F23" s="40" t="s">
        <v>64</v>
      </c>
      <c r="G23" s="41" t="s">
        <v>65</v>
      </c>
      <c r="H23" s="22" t="s">
        <v>66</v>
      </c>
      <c r="I23" s="22" t="s">
        <v>67</v>
      </c>
      <c r="J23" s="22" t="s">
        <v>16</v>
      </c>
      <c r="K23" s="41" t="s">
        <v>68</v>
      </c>
      <c r="L23" s="22" t="s">
        <v>17</v>
      </c>
      <c r="M23" s="12"/>
      <c r="N23" s="2"/>
      <c r="O23" s="2"/>
      <c r="P23" s="2"/>
      <c r="Q23" s="2"/>
    </row>
    <row r="24" ht="12.75">
      <c r="A24" s="13"/>
      <c r="B24" s="4"/>
      <c r="C24" s="4"/>
      <c r="D24" s="4"/>
      <c r="E24" s="4"/>
      <c r="F24" s="4"/>
      <c r="G24" s="4"/>
      <c r="H24" s="74"/>
      <c r="I24" s="4"/>
      <c r="J24" s="74"/>
      <c r="K24" s="4"/>
      <c r="L24" s="4"/>
      <c r="M24" s="14"/>
      <c r="N24" s="2"/>
      <c r="O24" s="2"/>
      <c r="P24" s="2"/>
      <c r="Q24" s="2"/>
    </row>
  </sheetData>
  <mergeCells count="1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1:C22"/>
  </mergeCells>
  <pageMargins left="0.39375" right="0.39375" top="0.5902778" bottom="0.39375" header="0.1965278" footer="0.1576389"/>
  <pageSetup paperSize="9" orientation="portrait" fitToHeight="0"/>
  <headerFooter>
    <oddFooter>&amp;LOTSKP 2022&amp;CII/217 Modernizace silnice - průtah Aš | úsek 2: II/217 Mokřiny&amp;R&amp;P/&amp;N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2023-01-31T12:30:53Z</dcterms:modified>
</cp:coreProperties>
</file>